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835" activeTab="0"/>
  </bookViews>
  <sheets>
    <sheet name="Лист1" sheetId="1" r:id="rId1"/>
  </sheets>
  <definedNames>
    <definedName name="_xlnm.Print_Area" localSheetId="0">'Лист1'!$A$1:$CC$117</definedName>
  </definedNames>
  <calcPr fullCalcOnLoad="1"/>
</workbook>
</file>

<file path=xl/sharedStrings.xml><?xml version="1.0" encoding="utf-8"?>
<sst xmlns="http://schemas.openxmlformats.org/spreadsheetml/2006/main" count="195" uniqueCount="182">
  <si>
    <t xml:space="preserve">Hauptschacht (senkrechter)     </t>
  </si>
  <si>
    <t xml:space="preserve">Hilfsschact (senkrechter)   </t>
  </si>
  <si>
    <t xml:space="preserve">Schurf     </t>
  </si>
  <si>
    <t xml:space="preserve">Blindschacht  </t>
  </si>
  <si>
    <t xml:space="preserve">Gesenk     </t>
  </si>
  <si>
    <t xml:space="preserve">Bremsberg           </t>
  </si>
  <si>
    <t xml:space="preserve">Haspelberg         </t>
  </si>
  <si>
    <t xml:space="preserve">Fahrort im Fersatzdamm     </t>
  </si>
  <si>
    <t xml:space="preserve">Durchbruch    </t>
  </si>
  <si>
    <t xml:space="preserve">Schwebende Querschlag  </t>
  </si>
  <si>
    <t xml:space="preserve">Querschlag  </t>
  </si>
  <si>
    <t xml:space="preserve">Durchchieb (Querhieb)    </t>
  </si>
  <si>
    <t xml:space="preserve">Schtollen   </t>
  </si>
  <si>
    <t xml:space="preserve">Tunnel    </t>
  </si>
  <si>
    <t xml:space="preserve">Ort (Flözquerschlag)   </t>
  </si>
  <si>
    <t xml:space="preserve">Hat diese Grubenbau direckten Ausgang zur Oberfläche?        </t>
  </si>
  <si>
    <t xml:space="preserve">Ist er senkrecht ?                       </t>
  </si>
  <si>
    <t xml:space="preserve">Ist er schwebend?                     </t>
  </si>
  <si>
    <t xml:space="preserve">Ist er waagerecht ?            </t>
  </si>
  <si>
    <t xml:space="preserve">Ist er konkordant?                </t>
  </si>
  <si>
    <t xml:space="preserve">Wird er streichend aufgefahren?     </t>
  </si>
  <si>
    <t xml:space="preserve">Wird er querschlaegig durchgefürt?     </t>
  </si>
  <si>
    <t xml:space="preserve">Wird er für Kohlenförderung benutzt?    </t>
  </si>
  <si>
    <t xml:space="preserve">Wird er für Materialförderung benutzt?      </t>
  </si>
  <si>
    <t xml:space="preserve">Verwendet man dieser Grubenbau für Bewegung der Bergleute? </t>
  </si>
  <si>
    <t xml:space="preserve">Wird er für Bewetterung benutzt?          </t>
  </si>
  <si>
    <t xml:space="preserve">Förderberg (Rutschberg)   </t>
  </si>
  <si>
    <t xml:space="preserve">Rösche    </t>
  </si>
  <si>
    <t xml:space="preserve">Wird er in die Richtung von oben nach unten aufgefahren ?             </t>
  </si>
  <si>
    <t xml:space="preserve">Wird er in die Richtung von unten nach oben aufgefahren?     </t>
  </si>
  <si>
    <t xml:space="preserve">tonnlägiger (geneigter) Hilfsschacht     </t>
  </si>
  <si>
    <t xml:space="preserve">Begleitstrecke in Versatz      </t>
  </si>
  <si>
    <t xml:space="preserve">Strecke        </t>
  </si>
  <si>
    <t>Fahrort (Berg) bei Haspelberg</t>
  </si>
  <si>
    <t xml:space="preserve">Fahrort (Berg) bei Bremsberg      </t>
  </si>
  <si>
    <t>Bewetterung der haspelbergischer Abbaustufe</t>
  </si>
  <si>
    <t>Bewetterung der bremsberger Abbaustufe</t>
  </si>
  <si>
    <t>Kohlenförderung in bremsberger Abbaustufe</t>
  </si>
  <si>
    <t>Kohlenförderung in haspelbergischer Abbaustufe</t>
  </si>
  <si>
    <t>MECHANISCHER        AUSBAU</t>
  </si>
  <si>
    <t>GUMMIBANDFÖRDERER</t>
  </si>
  <si>
    <t>KRATZBANDFÖRDERER</t>
  </si>
  <si>
    <t>SCHACHTFÖRDERANLAGE</t>
  </si>
  <si>
    <t>WALZSCHRÄMLADER</t>
  </si>
  <si>
    <t xml:space="preserve">tonnlägiger (geneigter)  Hauptschacht     </t>
  </si>
  <si>
    <t xml:space="preserve"> </t>
  </si>
  <si>
    <t>правильно</t>
  </si>
  <si>
    <t>неверно</t>
  </si>
  <si>
    <t>верно</t>
  </si>
  <si>
    <t xml:space="preserve">Главный ствол (вертикальный)   </t>
  </si>
  <si>
    <t xml:space="preserve">Вспомогательный ствол (вертикальный)   </t>
  </si>
  <si>
    <t xml:space="preserve">Бремсберг       </t>
  </si>
  <si>
    <t xml:space="preserve">Уклон   </t>
  </si>
  <si>
    <t>Ходок при уклоне</t>
  </si>
  <si>
    <t xml:space="preserve">Ходок при бремсберге  </t>
  </si>
  <si>
    <t>Квершлаг</t>
  </si>
  <si>
    <t xml:space="preserve">Штрек    </t>
  </si>
  <si>
    <t>Сбойка</t>
  </si>
  <si>
    <t>Шурф</t>
  </si>
  <si>
    <t>Слепой ствол</t>
  </si>
  <si>
    <t>Гезенк</t>
  </si>
  <si>
    <t>Наклонный главный ствол</t>
  </si>
  <si>
    <t xml:space="preserve">Наклонный вспомогательный ствол  </t>
  </si>
  <si>
    <t>Скат</t>
  </si>
  <si>
    <t>Просек</t>
  </si>
  <si>
    <t>Косовичный ходок</t>
  </si>
  <si>
    <t>Наклонный квершлаг</t>
  </si>
  <si>
    <t xml:space="preserve">Косовичник   </t>
  </si>
  <si>
    <t>Штольня</t>
  </si>
  <si>
    <t>Тоннель</t>
  </si>
  <si>
    <t>Орт (пластовый квершлаг)</t>
  </si>
  <si>
    <t>Печь</t>
  </si>
  <si>
    <t>Из участкового транспортного штрека свежий воздух идет в:  1 - Уклон  2 - Лаву  3 - Ствол  4 - Квершлаг</t>
  </si>
  <si>
    <t>Бремсберг делит шахтное поле по простиранию на:1 - Этажи  2 - Выемочные ступени  3 - Крылья   4 - Выемочные участки</t>
  </si>
  <si>
    <t>Разрезная печь необходима для:  1 - Проветривания   2 - Перевозки людей   3 - Транспорта угля   4 - Монтажа оборудования</t>
  </si>
  <si>
    <t>При проведении участкового транспортного штрека породу транспортируют к: 1 - Вентиляционному штреку  2 - Лаве  3 -Ходку  4 - Квершлагу</t>
  </si>
  <si>
    <t>Бремсберговая часть шахтного поля находится: 1 - Слева от транспортного квершлага  2 - справа от транспортного квершлага  3 - ниже транспортного квершлага  4 - выше транспортного квершлага</t>
  </si>
  <si>
    <t>Сбойка служит для: 1 - Транспорта угля  2 - Перевозки людей   3 - Проветривания   4 - Выемки угля</t>
  </si>
  <si>
    <t>Уголь отбивается в лаве от массива с помощью: 1 - Угольного комбайна   2 - скребкового конвейера   3 - Копра   4 - Каната</t>
  </si>
  <si>
    <t>Чего нет в корпусе угольного комбайна: 1 - Электромотора  2- Гидродомкрата  3 - Редуктора  4 - Скребка</t>
  </si>
  <si>
    <t xml:space="preserve">Как называют линию пересечения пласта с горизонтальной плоскостью:   1 -  Линия забоев    2 - Линия падения       3 - Линия простирания     4 -  Прямая линия                      </t>
  </si>
  <si>
    <t>В каких единицах измеряют угол падения пласта:  1 -  Градусы  2 - Meтры   3 - Промилле   4 - Граммы</t>
  </si>
  <si>
    <t xml:space="preserve">Как называют границу шахтного поля, если она проходит по геологическому нарушению: 1 -  Искусственной, 2 - Естественной, 3 - Геологической, 4 - Шахтной                         </t>
  </si>
  <si>
    <t>Вертикальный ствол имеет форму поперечного сечения:  1 - Арочную   2 - Сводчатую  3 - Круговую   4 - Параболическую</t>
  </si>
  <si>
    <t>При проходке ствола над его устьем сооружают: 1 - Колокол  2 - Мечеть  3 - Музей    4 - Копер</t>
  </si>
  <si>
    <t>При проведении ствола для выдачи породы используют: 1 - Конвейер   2 - Бадью   3 - Вагонетки  4 - Элеватор</t>
  </si>
  <si>
    <t>При проведении ствол проветривают с помощью: 1 - Насоса   2 - Компрессора  3 - Вентилятора   4 - Бадьи</t>
  </si>
  <si>
    <t>Этаж ограничен с нижней стороны: 1 - Бремсбергом   2 - Штреком   3 - Сбойкой  4 - Ходком</t>
  </si>
  <si>
    <t>Деление шахтного поля по падению на части, удобные для разработки, называют: 1 - Вскрытие   2 - Оснащение  3- Подготовка  4 - Воспроизводство</t>
  </si>
  <si>
    <t>Угольный пласт залегает под углом 56 градусов. Как называют такой пласт:  1 -  Мощный,  2 - Крутой 3 - Газоносный, 4 - Тонкий</t>
  </si>
  <si>
    <t>Вы ответили на все вопросы? (1 - Да, 0 - Нет)</t>
  </si>
  <si>
    <t>Лава</t>
  </si>
  <si>
    <t>Главный ствол</t>
  </si>
  <si>
    <t>Участковый транспортный штрек</t>
  </si>
  <si>
    <t>Ходок для отработанной струи</t>
  </si>
  <si>
    <t>Участковый вентиляционный штрек</t>
  </si>
  <si>
    <t>Транспортный квершлаг</t>
  </si>
  <si>
    <t>Вентиляционный квершлаг</t>
  </si>
  <si>
    <t>Вспомогательный ствол</t>
  </si>
  <si>
    <t>Ходок для свежей струи</t>
  </si>
  <si>
    <t>Коренной транспортный штрек</t>
  </si>
  <si>
    <t>Коренной вентиляционный штрек</t>
  </si>
  <si>
    <t>Бремсберг</t>
  </si>
  <si>
    <t>Уклон</t>
  </si>
  <si>
    <t>Шнек</t>
  </si>
  <si>
    <t>Канат</t>
  </si>
  <si>
    <t>Редуктор</t>
  </si>
  <si>
    <t>Гидростойка</t>
  </si>
  <si>
    <t>Зубчатое колесо, Звездочка</t>
  </si>
  <si>
    <t>Прорезиненная лента</t>
  </si>
  <si>
    <t>Скребок</t>
  </si>
  <si>
    <t>Гидродомкрат</t>
  </si>
  <si>
    <t>Щит ограждения</t>
  </si>
  <si>
    <t>Рештак</t>
  </si>
  <si>
    <t>Барабан</t>
  </si>
  <si>
    <t>Электромотор</t>
  </si>
  <si>
    <t>Роликоопора</t>
  </si>
  <si>
    <t>Верхняк, Перекрытие</t>
  </si>
  <si>
    <t>Круглозвенная цепь</t>
  </si>
  <si>
    <t>Аккумуляторная батарея</t>
  </si>
  <si>
    <t>Скип</t>
  </si>
  <si>
    <t>Шкив</t>
  </si>
  <si>
    <t>Задание 1</t>
  </si>
  <si>
    <t>Горные выработки</t>
  </si>
  <si>
    <t>Вы должны ответить на следующие вопросы</t>
  </si>
  <si>
    <t>(Ответ в закрашенных ячейках:  Да  = 1,  Нет = 0 )</t>
  </si>
  <si>
    <t>Список горных выработок</t>
  </si>
  <si>
    <t>Выход на поверх-ность</t>
  </si>
  <si>
    <t>положение в пространстве</t>
  </si>
  <si>
    <t>Направление проведения</t>
  </si>
  <si>
    <t>Применение</t>
  </si>
  <si>
    <t xml:space="preserve">Имеет ли выработка непосредственный выход на поверхность?     </t>
  </si>
  <si>
    <t xml:space="preserve">Она вертикальна?                       </t>
  </si>
  <si>
    <t xml:space="preserve">Она наклонная?                     </t>
  </si>
  <si>
    <t xml:space="preserve">Она горизонтальная?            </t>
  </si>
  <si>
    <t xml:space="preserve">Она расположена согласно элементам залегания пород?                </t>
  </si>
  <si>
    <t xml:space="preserve">Может она проводиться в направлении сверху вниз?            </t>
  </si>
  <si>
    <t xml:space="preserve">Может она проводиться в направлении снизу вверх? </t>
  </si>
  <si>
    <t>Она проводится по простиранию?</t>
  </si>
  <si>
    <t xml:space="preserve">Она проводится вкрест простиранию?   </t>
  </si>
  <si>
    <t>Она используется для транспорта угля?</t>
  </si>
  <si>
    <t xml:space="preserve">Она используется для транспорта материалов?    </t>
  </si>
  <si>
    <t xml:space="preserve">Она используется для перевозки (передвижения) людей? </t>
  </si>
  <si>
    <t xml:space="preserve">Она используется для проветривания?       </t>
  </si>
  <si>
    <t>Вы закончили отвечать на вопросы?  Да - 1, Нет - 0</t>
  </si>
  <si>
    <t>Если Вы указали все выработки, запишите "1" здесь</t>
  </si>
  <si>
    <t>Проветривание и транспорт</t>
  </si>
  <si>
    <t>Задание 3</t>
  </si>
  <si>
    <t>Горные машины</t>
  </si>
  <si>
    <t>Если Вы указали все узлы, запишите "1" здесь</t>
  </si>
  <si>
    <t xml:space="preserve">Задание  2  </t>
  </si>
  <si>
    <t>Фамилия студента</t>
  </si>
  <si>
    <t>Предварительный опрос</t>
  </si>
  <si>
    <t>Запишите в закрашенные ячейки номера правильных ответов</t>
  </si>
  <si>
    <t>Как называют комплекс горных выработок у ствола на подъемном горизонте:  1 - Камера погрузки  2 -  Околоствольный двор   3 - Приствольный  двор   4 - Постоялый двор</t>
  </si>
  <si>
    <t>ОСНОВНОЙ  ОПРОС</t>
  </si>
  <si>
    <t/>
  </si>
  <si>
    <t>бал</t>
  </si>
  <si>
    <t xml:space="preserve">Ваши ответы на 2-й вопрос оценены </t>
  </si>
  <si>
    <t xml:space="preserve">Ваши ответы на 3-й вопрос оценены </t>
  </si>
  <si>
    <t>Общая оценка Ваших ответов</t>
  </si>
  <si>
    <t xml:space="preserve">  баллов, Поздравляю !!!</t>
  </si>
  <si>
    <t xml:space="preserve">                   Уважаемый студент</t>
  </si>
  <si>
    <t xml:space="preserve">Ваши ответы на 1-й вопрос оценены </t>
  </si>
  <si>
    <t>Цена каждого задания: Задание 1 - 55 баллов, задание 2 - 25 баллов, задание 3 - 20 баллов</t>
  </si>
  <si>
    <t>Тесты по курсу "Основы горного дела"</t>
  </si>
  <si>
    <t xml:space="preserve">     Курс "Основы горного дела" изучается студентами всех специальностей</t>
  </si>
  <si>
    <t>в том, что студент на первом уровне усвоил основные понятия курса.</t>
  </si>
  <si>
    <t xml:space="preserve">      Тест-проверка состоит из двух частей - предварительный опрос и</t>
  </si>
  <si>
    <t>верных ответов на предварительном опросе.</t>
  </si>
  <si>
    <t>Приступайте к прохождению теста, внося ответы в закрашенные ячейки!</t>
  </si>
  <si>
    <t>основной опрос. К основному опросу студент "допускается" только в случае</t>
  </si>
  <si>
    <t xml:space="preserve">                   Тесты разработаны на кафедре "Разработка месторождений полезных ископаемых" </t>
  </si>
  <si>
    <t xml:space="preserve">                  Донецкого национального технического университета, г. Донецк в 2001 году.</t>
  </si>
  <si>
    <t xml:space="preserve">                 Автор - Стрельников Вадим Иванович, профессор кафедры.</t>
  </si>
  <si>
    <t>изучают раздел курса "Ввведение в горное дело".</t>
  </si>
  <si>
    <t xml:space="preserve">     Данное пособие позволяет как студенту, так и преподавателю, убедиться</t>
  </si>
  <si>
    <t xml:space="preserve">направления "Горное дело". Каждая из специальностей в последующие </t>
  </si>
  <si>
    <t xml:space="preserve">семестры углубленно изучает отдельные разделы курса, но все они </t>
  </si>
  <si>
    <t>Скребок служит для: 1 - Крепления  2 - Транспорта угля  3 - Отбойки угля  4 - Передвижки конвейера</t>
  </si>
  <si>
    <t>Как называют процесс создания доступа с поверхности к пласту: 1 - Подготовка   2 - Доступ   3 - Проходка   4 - Вскрытие</t>
  </si>
  <si>
    <t>Относительное газовыделение по шахте составляет 13 м3/т. К какой категории относится шахта: 1 - 1-й, 2 - 2-й, 3 - 3-й, 4 - сверхкатегорной.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</si>
</sst>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.&quot;;\-#,##0&quot;гр.&quot;"/>
    <numFmt numFmtId="173" formatCode="#,##0&quot;гр.&quot;;[Red]\-#,##0&quot;гр.&quot;"/>
    <numFmt numFmtId="174" formatCode="#,##0.00&quot;гр.&quot;;\-#,##0.00&quot;гр.&quot;"/>
    <numFmt numFmtId="175" formatCode="#,##0.00&quot;гр.&quot;;[Red]\-#,##0.00&quot;гр.&quot;"/>
    <numFmt numFmtId="176" formatCode="_-* #,##0&quot;гр.&quot;_-;\-* #,##0&quot;гр.&quot;_-;_-* &quot;-&quot;&quot;гр.&quot;_-;_-@_-"/>
    <numFmt numFmtId="177" formatCode="_-* #,##0_г_р_._-;\-* #,##0_г_р_._-;_-* &quot;-&quot;_г_р_._-;_-@_-"/>
    <numFmt numFmtId="178" formatCode="_-* #,##0.00&quot;гр.&quot;_-;\-* #,##0.00&quot;гр.&quot;_-;_-* &quot;-&quot;??&quot;гр.&quot;_-;_-@_-"/>
    <numFmt numFmtId="179" formatCode="_-* #,##0.00_г_р_._-;\-* #,##0.00_г_р_._-;_-* &quot;-&quot;??_г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</numFmts>
  <fonts count="21">
    <font>
      <sz val="10"/>
      <name val="Times New Roman Cyr"/>
      <family val="0"/>
    </font>
    <font>
      <sz val="10"/>
      <color indexed="9"/>
      <name val="Times New Roman Cyr"/>
      <family val="1"/>
    </font>
    <font>
      <b/>
      <sz val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yr"/>
      <family val="1"/>
    </font>
    <font>
      <b/>
      <sz val="12"/>
      <name val="Times New Roman Cyr"/>
      <family val="1"/>
    </font>
    <font>
      <b/>
      <sz val="12"/>
      <color indexed="10"/>
      <name val="Times New Roman Cyr"/>
      <family val="1"/>
    </font>
    <font>
      <sz val="10"/>
      <name val="Times New Roman"/>
      <family val="1"/>
    </font>
    <font>
      <b/>
      <sz val="10"/>
      <color indexed="48"/>
      <name val="Times New Roman Cyr"/>
      <family val="1"/>
    </font>
    <font>
      <b/>
      <sz val="11"/>
      <color indexed="10"/>
      <name val="Times New Roman Cyr"/>
      <family val="1"/>
    </font>
    <font>
      <b/>
      <u val="single"/>
      <sz val="12"/>
      <name val="Arial Cyr"/>
      <family val="2"/>
    </font>
    <font>
      <b/>
      <u val="single"/>
      <sz val="16"/>
      <name val="Times New Roman Cyr"/>
      <family val="1"/>
    </font>
    <font>
      <b/>
      <sz val="10"/>
      <color indexed="9"/>
      <name val="Times New Roman Cyr"/>
      <family val="1"/>
    </font>
    <font>
      <b/>
      <i/>
      <sz val="10"/>
      <color indexed="10"/>
      <name val="Times New Roman Cyr"/>
      <family val="0"/>
    </font>
    <font>
      <b/>
      <i/>
      <sz val="11"/>
      <color indexed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6"/>
      <color indexed="10"/>
      <name val="Times New Roman Cyr"/>
      <family val="0"/>
    </font>
    <font>
      <b/>
      <i/>
      <sz val="14"/>
      <name val="Times New Roman Cyr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textRotation="90"/>
    </xf>
    <xf numFmtId="0" fontId="0" fillId="0" borderId="0" xfId="0" applyFont="1" applyAlignment="1">
      <alignment textRotation="9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textRotation="90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Fill="1" applyAlignment="1">
      <alignment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/>
      <protection hidden="1"/>
    </xf>
    <xf numFmtId="0" fontId="8" fillId="0" borderId="3" xfId="0" applyFont="1" applyBorder="1" applyAlignment="1" applyProtection="1">
      <alignment/>
      <protection hidden="1"/>
    </xf>
    <xf numFmtId="0" fontId="8" fillId="0" borderId="4" xfId="0" applyFont="1" applyBorder="1" applyAlignment="1" applyProtection="1">
      <alignment/>
      <protection hidden="1"/>
    </xf>
    <xf numFmtId="0" fontId="8" fillId="0" borderId="3" xfId="0" applyFont="1" applyBorder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wrapText="1"/>
    </xf>
    <xf numFmtId="0" fontId="0" fillId="0" borderId="5" xfId="0" applyFont="1" applyFill="1" applyBorder="1" applyAlignment="1">
      <alignment/>
    </xf>
    <xf numFmtId="0" fontId="3" fillId="0" borderId="6" xfId="0" applyFont="1" applyBorder="1" applyAlignment="1">
      <alignment wrapText="1"/>
    </xf>
    <xf numFmtId="0" fontId="0" fillId="3" borderId="0" xfId="0" applyFont="1" applyFill="1" applyBorder="1" applyAlignment="1">
      <alignment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0" fillId="4" borderId="1" xfId="0" applyFont="1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7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3" fillId="0" borderId="0" xfId="0" applyFont="1" applyBorder="1" applyAlignment="1" applyProtection="1">
      <alignment/>
      <protection hidden="1"/>
    </xf>
    <xf numFmtId="0" fontId="2" fillId="5" borderId="8" xfId="0" applyFont="1" applyFill="1" applyBorder="1" applyAlignment="1" applyProtection="1">
      <alignment textRotation="90" wrapText="1"/>
      <protection hidden="1"/>
    </xf>
    <xf numFmtId="0" fontId="2" fillId="5" borderId="6" xfId="0" applyFont="1" applyFill="1" applyBorder="1" applyAlignment="1" applyProtection="1">
      <alignment textRotation="90" wrapText="1"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 wrapText="1"/>
    </xf>
    <xf numFmtId="0" fontId="1" fillId="5" borderId="0" xfId="0" applyFont="1" applyFill="1" applyAlignment="1">
      <alignment textRotation="90" wrapText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hidden="1"/>
    </xf>
    <xf numFmtId="0" fontId="1" fillId="6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 applyProtection="1" quotePrefix="1">
      <alignment/>
      <protection hidden="1"/>
    </xf>
    <xf numFmtId="0" fontId="4" fillId="0" borderId="0" xfId="0" applyFont="1" applyAlignment="1">
      <alignment/>
    </xf>
    <xf numFmtId="0" fontId="16" fillId="0" borderId="0" xfId="0" applyFont="1" applyFill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2" borderId="1" xfId="0" applyFill="1" applyBorder="1" applyAlignment="1" applyProtection="1" quotePrefix="1">
      <alignment/>
      <protection locked="0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hidden="1"/>
    </xf>
    <xf numFmtId="0" fontId="7" fillId="2" borderId="1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6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left"/>
      <protection hidden="1"/>
    </xf>
    <xf numFmtId="0" fontId="20" fillId="0" borderId="0" xfId="0" applyFont="1" applyAlignment="1">
      <alignment/>
    </xf>
    <xf numFmtId="0" fontId="0" fillId="0" borderId="1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371475</xdr:colOff>
      <xdr:row>77</xdr:row>
      <xdr:rowOff>57150</xdr:rowOff>
    </xdr:from>
    <xdr:to>
      <xdr:col>15</xdr:col>
      <xdr:colOff>371475</xdr:colOff>
      <xdr:row>78</xdr:row>
      <xdr:rowOff>0</xdr:rowOff>
    </xdr:to>
    <xdr:sp>
      <xdr:nvSpPr>
        <xdr:cNvPr id="1" name="Line 1"/>
        <xdr:cNvSpPr>
          <a:spLocks/>
        </xdr:cNvSpPr>
      </xdr:nvSpPr>
      <xdr:spPr>
        <a:xfrm>
          <a:off x="11420475" y="228123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371475</xdr:colOff>
      <xdr:row>82</xdr:row>
      <xdr:rowOff>66675</xdr:rowOff>
    </xdr:from>
    <xdr:to>
      <xdr:col>15</xdr:col>
      <xdr:colOff>371475</xdr:colOff>
      <xdr:row>83</xdr:row>
      <xdr:rowOff>9525</xdr:rowOff>
    </xdr:to>
    <xdr:sp>
      <xdr:nvSpPr>
        <xdr:cNvPr id="2" name="Line 2"/>
        <xdr:cNvSpPr>
          <a:spLocks/>
        </xdr:cNvSpPr>
      </xdr:nvSpPr>
      <xdr:spPr>
        <a:xfrm>
          <a:off x="11420475" y="236315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352425</xdr:colOff>
      <xdr:row>88</xdr:row>
      <xdr:rowOff>38100</xdr:rowOff>
    </xdr:from>
    <xdr:to>
      <xdr:col>15</xdr:col>
      <xdr:colOff>352425</xdr:colOff>
      <xdr:row>88</xdr:row>
      <xdr:rowOff>142875</xdr:rowOff>
    </xdr:to>
    <xdr:sp>
      <xdr:nvSpPr>
        <xdr:cNvPr id="3" name="Line 3"/>
        <xdr:cNvSpPr>
          <a:spLocks/>
        </xdr:cNvSpPr>
      </xdr:nvSpPr>
      <xdr:spPr>
        <a:xfrm>
          <a:off x="11401425" y="245745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352425</xdr:colOff>
      <xdr:row>93</xdr:row>
      <xdr:rowOff>57150</xdr:rowOff>
    </xdr:from>
    <xdr:to>
      <xdr:col>15</xdr:col>
      <xdr:colOff>352425</xdr:colOff>
      <xdr:row>94</xdr:row>
      <xdr:rowOff>0</xdr:rowOff>
    </xdr:to>
    <xdr:sp>
      <xdr:nvSpPr>
        <xdr:cNvPr id="4" name="Line 4"/>
        <xdr:cNvSpPr>
          <a:spLocks/>
        </xdr:cNvSpPr>
      </xdr:nvSpPr>
      <xdr:spPr>
        <a:xfrm>
          <a:off x="11401425" y="254031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352425</xdr:colOff>
      <xdr:row>100</xdr:row>
      <xdr:rowOff>47625</xdr:rowOff>
    </xdr:from>
    <xdr:to>
      <xdr:col>14</xdr:col>
      <xdr:colOff>361950</xdr:colOff>
      <xdr:row>101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10744200" y="2671762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352425</xdr:colOff>
      <xdr:row>106</xdr:row>
      <xdr:rowOff>47625</xdr:rowOff>
    </xdr:from>
    <xdr:to>
      <xdr:col>14</xdr:col>
      <xdr:colOff>352425</xdr:colOff>
      <xdr:row>106</xdr:row>
      <xdr:rowOff>209550</xdr:rowOff>
    </xdr:to>
    <xdr:sp>
      <xdr:nvSpPr>
        <xdr:cNvPr id="6" name="Line 6"/>
        <xdr:cNvSpPr>
          <a:spLocks/>
        </xdr:cNvSpPr>
      </xdr:nvSpPr>
      <xdr:spPr>
        <a:xfrm>
          <a:off x="10744200" y="27689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352425</xdr:colOff>
      <xdr:row>112</xdr:row>
      <xdr:rowOff>28575</xdr:rowOff>
    </xdr:from>
    <xdr:to>
      <xdr:col>14</xdr:col>
      <xdr:colOff>361950</xdr:colOff>
      <xdr:row>112</xdr:row>
      <xdr:rowOff>180975</xdr:rowOff>
    </xdr:to>
    <xdr:sp>
      <xdr:nvSpPr>
        <xdr:cNvPr id="7" name="Line 7"/>
        <xdr:cNvSpPr>
          <a:spLocks/>
        </xdr:cNvSpPr>
      </xdr:nvSpPr>
      <xdr:spPr>
        <a:xfrm>
          <a:off x="10744200" y="28689300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352425</xdr:colOff>
      <xdr:row>116</xdr:row>
      <xdr:rowOff>152400</xdr:rowOff>
    </xdr:from>
    <xdr:to>
      <xdr:col>14</xdr:col>
      <xdr:colOff>361950</xdr:colOff>
      <xdr:row>118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0744200" y="29489400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352425</xdr:colOff>
      <xdr:row>121</xdr:row>
      <xdr:rowOff>123825</xdr:rowOff>
    </xdr:from>
    <xdr:to>
      <xdr:col>14</xdr:col>
      <xdr:colOff>352425</xdr:colOff>
      <xdr:row>123</xdr:row>
      <xdr:rowOff>0</xdr:rowOff>
    </xdr:to>
    <xdr:sp>
      <xdr:nvSpPr>
        <xdr:cNvPr id="9" name="Line 9"/>
        <xdr:cNvSpPr>
          <a:spLocks/>
        </xdr:cNvSpPr>
      </xdr:nvSpPr>
      <xdr:spPr>
        <a:xfrm>
          <a:off x="10744200" y="303085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283"/>
  <sheetViews>
    <sheetView tabSelected="1" workbookViewId="0" topLeftCell="A31">
      <pane xSplit="17565" topLeftCell="AO1" activePane="topLeft" state="split"/>
      <selection pane="topLeft" activeCell="H34" sqref="H34"/>
      <selection pane="topRight" activeCell="AP22" sqref="AP22"/>
    </sheetView>
  </sheetViews>
  <sheetFormatPr defaultColWidth="9.00390625" defaultRowHeight="12.75"/>
  <cols>
    <col min="1" max="1" width="5.625" style="0" customWidth="1"/>
    <col min="2" max="2" width="40.875" style="0" customWidth="1"/>
    <col min="3" max="3" width="10.00390625" style="0" bestFit="1" customWidth="1"/>
    <col min="4" max="4" width="5.625" style="0" customWidth="1"/>
    <col min="5" max="5" width="3.875" style="0" bestFit="1" customWidth="1"/>
    <col min="6" max="6" width="5.875" style="0" customWidth="1"/>
    <col min="7" max="7" width="5.625" style="0" customWidth="1"/>
    <col min="8" max="8" width="6.625" style="0" bestFit="1" customWidth="1"/>
    <col min="9" max="9" width="10.50390625" style="0" bestFit="1" customWidth="1"/>
    <col min="10" max="11" width="6.625" style="0" bestFit="1" customWidth="1"/>
    <col min="12" max="14" width="9.50390625" style="0" bestFit="1" customWidth="1"/>
    <col min="15" max="15" width="8.625" style="0" bestFit="1" customWidth="1"/>
    <col min="16" max="16" width="12.00390625" style="0" bestFit="1" customWidth="1"/>
    <col min="21" max="21" width="18.375" style="0" customWidth="1"/>
    <col min="22" max="22" width="7.125" style="0" customWidth="1"/>
    <col min="23" max="23" width="4.125" style="0" customWidth="1"/>
    <col min="24" max="24" width="4.875" style="0" customWidth="1"/>
    <col min="25" max="25" width="3.875" style="0" bestFit="1" customWidth="1"/>
    <col min="26" max="26" width="4.125" style="0" customWidth="1"/>
    <col min="27" max="27" width="6.125" style="0" customWidth="1"/>
    <col min="28" max="28" width="4.125" style="0" customWidth="1"/>
    <col min="29" max="29" width="5.50390625" style="0" customWidth="1"/>
    <col min="30" max="30" width="5.125" style="0" customWidth="1"/>
    <col min="31" max="31" width="6.875" style="0" customWidth="1"/>
    <col min="32" max="32" width="4.875" style="0" customWidth="1"/>
    <col min="33" max="34" width="6.125" style="0" customWidth="1"/>
    <col min="45" max="45" width="24.375" style="0" customWidth="1"/>
    <col min="46" max="46" width="47.00390625" style="0" customWidth="1"/>
    <col min="47" max="47" width="30.375" style="0" bestFit="1" customWidth="1"/>
    <col min="48" max="50" width="3.875" style="0" bestFit="1" customWidth="1"/>
    <col min="51" max="51" width="5.125" style="0" bestFit="1" customWidth="1"/>
    <col min="52" max="53" width="6.625" style="0" bestFit="1" customWidth="1"/>
    <col min="54" max="54" width="4.125" style="0" bestFit="1" customWidth="1"/>
    <col min="55" max="57" width="6.625" style="0" bestFit="1" customWidth="1"/>
  </cols>
  <sheetData>
    <row r="1" spans="2:183" ht="20.25">
      <c r="B1" s="75" t="s">
        <v>165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</row>
    <row r="2" spans="2:183" ht="20.25">
      <c r="B2" s="29" t="s">
        <v>166</v>
      </c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</row>
    <row r="3" spans="2:183" ht="20.25">
      <c r="B3" s="29" t="s">
        <v>177</v>
      </c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</row>
    <row r="4" spans="2:183" ht="20.25">
      <c r="B4" s="29" t="s">
        <v>178</v>
      </c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</row>
    <row r="5" spans="2:183" ht="20.25">
      <c r="B5" s="29" t="s">
        <v>175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</row>
    <row r="6" spans="2:183" ht="20.25">
      <c r="B6" s="29" t="s">
        <v>176</v>
      </c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</row>
    <row r="7" spans="2:183" ht="20.25">
      <c r="B7" s="29" t="s">
        <v>167</v>
      </c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</row>
    <row r="8" spans="2:183" ht="20.25">
      <c r="B8" s="29" t="s">
        <v>168</v>
      </c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</row>
    <row r="9" spans="2:183" ht="20.25">
      <c r="B9" s="29" t="s">
        <v>171</v>
      </c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</row>
    <row r="10" spans="2:183" ht="20.25">
      <c r="B10" s="29" t="s">
        <v>169</v>
      </c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</row>
    <row r="11" spans="2:183" ht="19.5">
      <c r="B11" s="97" t="s">
        <v>172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</row>
    <row r="12" spans="2:183" ht="19.5">
      <c r="B12" s="97" t="s">
        <v>173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</row>
    <row r="13" spans="2:183" ht="19.5">
      <c r="B13" s="97" t="s">
        <v>174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</row>
    <row r="14" spans="2:183" ht="20.25">
      <c r="B14" s="29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</row>
    <row r="15" spans="2:183" ht="20.25">
      <c r="B15" s="29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</row>
    <row r="16" spans="2:183" ht="20.25">
      <c r="B16" s="76" t="s">
        <v>170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</row>
    <row r="17" spans="2:183" ht="20.25">
      <c r="B17" s="29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</row>
    <row r="18" spans="2:183" ht="20.25">
      <c r="B18" s="29" t="s">
        <v>151</v>
      </c>
      <c r="C18" s="50"/>
      <c r="D18" s="50"/>
      <c r="E18" s="50"/>
      <c r="F18" s="50"/>
      <c r="G18" s="50"/>
      <c r="H18" s="46"/>
      <c r="I18" s="77"/>
      <c r="J18" s="78"/>
      <c r="K18" s="109"/>
      <c r="L18" s="109"/>
      <c r="M18" s="12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</row>
    <row r="19" spans="2:183" ht="20.25">
      <c r="B19" s="43" t="s">
        <v>152</v>
      </c>
      <c r="J19" s="3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</row>
    <row r="20" spans="2:190" s="22" customFormat="1" ht="12.75">
      <c r="B20" s="14" t="s">
        <v>153</v>
      </c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4"/>
      <c r="GC20" s="24"/>
      <c r="GD20" s="24"/>
      <c r="GE20" s="24"/>
      <c r="GF20" s="24"/>
      <c r="GG20" s="24"/>
      <c r="GH20" s="24"/>
    </row>
    <row r="21" spans="42:190" s="22" customFormat="1" ht="12.75"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4"/>
      <c r="GC21" s="24"/>
      <c r="GD21" s="24"/>
      <c r="GE21" s="24"/>
      <c r="GF21" s="24"/>
      <c r="GG21" s="24"/>
      <c r="GH21" s="24"/>
    </row>
    <row r="22" spans="1:190" s="22" customFormat="1" ht="51">
      <c r="A22" s="26"/>
      <c r="B22" s="16" t="s">
        <v>80</v>
      </c>
      <c r="C22" s="17"/>
      <c r="F22" s="15"/>
      <c r="G22" s="98" t="s">
        <v>72</v>
      </c>
      <c r="H22" s="98"/>
      <c r="I22" s="98"/>
      <c r="J22" s="98"/>
      <c r="K22" s="98"/>
      <c r="L22" s="98"/>
      <c r="M22" s="17"/>
      <c r="AP22" s="55">
        <f>IF(C22=3,1,0)</f>
        <v>0</v>
      </c>
      <c r="AQ22" s="55"/>
      <c r="AR22" s="55">
        <f>IF(M22=2,1,0)</f>
        <v>0</v>
      </c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4"/>
      <c r="GC22" s="24"/>
      <c r="GD22" s="24"/>
      <c r="GE22" s="24"/>
      <c r="GF22" s="24"/>
      <c r="GG22" s="24"/>
      <c r="GH22" s="24"/>
    </row>
    <row r="23" spans="1:190" s="22" customFormat="1" ht="38.25">
      <c r="A23" s="26"/>
      <c r="B23" s="16" t="s">
        <v>81</v>
      </c>
      <c r="C23" s="17"/>
      <c r="F23" s="15"/>
      <c r="G23" s="98" t="s">
        <v>73</v>
      </c>
      <c r="H23" s="98"/>
      <c r="I23" s="98"/>
      <c r="J23" s="98"/>
      <c r="K23" s="98"/>
      <c r="L23" s="98"/>
      <c r="M23" s="17"/>
      <c r="AP23" s="55">
        <f>IF(C23=1,1,0)</f>
        <v>0</v>
      </c>
      <c r="AQ23" s="55"/>
      <c r="AR23" s="55">
        <f>IF(M23=3,1,0)</f>
        <v>0</v>
      </c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4"/>
      <c r="GC23" s="24"/>
      <c r="GD23" s="24"/>
      <c r="GE23" s="24"/>
      <c r="GF23" s="24"/>
      <c r="GG23" s="24"/>
      <c r="GH23" s="24"/>
    </row>
    <row r="24" spans="1:190" s="22" customFormat="1" ht="63.75">
      <c r="A24" s="26"/>
      <c r="B24" s="16" t="s">
        <v>82</v>
      </c>
      <c r="C24" s="17"/>
      <c r="F24" s="15"/>
      <c r="G24" s="98" t="s">
        <v>74</v>
      </c>
      <c r="H24" s="98"/>
      <c r="I24" s="98"/>
      <c r="J24" s="98"/>
      <c r="K24" s="98"/>
      <c r="L24" s="98"/>
      <c r="M24" s="17"/>
      <c r="AP24" s="55">
        <f>IF(C24=2,1,0)</f>
        <v>0</v>
      </c>
      <c r="AQ24" s="55"/>
      <c r="AR24" s="55">
        <f>IF(M24=4,1,0)</f>
        <v>0</v>
      </c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4"/>
      <c r="GC24" s="24"/>
      <c r="GD24" s="24"/>
      <c r="GE24" s="24"/>
      <c r="GF24" s="24"/>
      <c r="GG24" s="24"/>
      <c r="GH24" s="24"/>
    </row>
    <row r="25" spans="1:190" s="22" customFormat="1" ht="57.75" customHeight="1">
      <c r="A25" s="26"/>
      <c r="B25" s="16" t="s">
        <v>83</v>
      </c>
      <c r="C25" s="17"/>
      <c r="F25" s="15"/>
      <c r="G25" s="98" t="s">
        <v>75</v>
      </c>
      <c r="H25" s="98"/>
      <c r="I25" s="98"/>
      <c r="J25" s="98"/>
      <c r="K25" s="98"/>
      <c r="L25" s="98"/>
      <c r="M25" s="17"/>
      <c r="R25" s="67" t="s">
        <v>156</v>
      </c>
      <c r="AP25" s="55">
        <f>IF(C25=3,1,0)</f>
        <v>0</v>
      </c>
      <c r="AQ25" s="55"/>
      <c r="AR25" s="55">
        <f>IF(M25=3,1,0)</f>
        <v>0</v>
      </c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4"/>
      <c r="GC25" s="24"/>
      <c r="GD25" s="24"/>
      <c r="GE25" s="24"/>
      <c r="GF25" s="24"/>
      <c r="GG25" s="24"/>
      <c r="GH25" s="24"/>
    </row>
    <row r="26" spans="1:190" s="22" customFormat="1" ht="77.25" customHeight="1">
      <c r="A26" s="26"/>
      <c r="B26" s="16" t="s">
        <v>84</v>
      </c>
      <c r="C26" s="17"/>
      <c r="F26" s="15"/>
      <c r="G26" s="98" t="s">
        <v>76</v>
      </c>
      <c r="H26" s="98"/>
      <c r="I26" s="98"/>
      <c r="J26" s="98"/>
      <c r="K26" s="98"/>
      <c r="L26" s="98"/>
      <c r="M26" s="17"/>
      <c r="AP26" s="55">
        <f>IF(C26=4,1,0)</f>
        <v>0</v>
      </c>
      <c r="AQ26" s="55"/>
      <c r="AR26" s="55">
        <f>IF(M26=4,1,0)</f>
        <v>0</v>
      </c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4"/>
      <c r="GC26" s="24"/>
      <c r="GD26" s="24"/>
      <c r="GE26" s="24"/>
      <c r="GF26" s="24"/>
      <c r="GG26" s="24"/>
      <c r="GH26" s="24"/>
    </row>
    <row r="27" spans="1:190" s="22" customFormat="1" ht="63.75">
      <c r="A27" s="26"/>
      <c r="B27" s="16" t="s">
        <v>154</v>
      </c>
      <c r="C27" s="17"/>
      <c r="F27" s="15"/>
      <c r="G27" s="98" t="s">
        <v>77</v>
      </c>
      <c r="H27" s="98"/>
      <c r="I27" s="98"/>
      <c r="J27" s="98"/>
      <c r="K27" s="98"/>
      <c r="L27" s="98"/>
      <c r="M27" s="17"/>
      <c r="AP27" s="55">
        <f>IF(C27=2,1,0)</f>
        <v>0</v>
      </c>
      <c r="AQ27" s="55"/>
      <c r="AR27" s="55">
        <f>IF(M27=3,1,0)</f>
        <v>0</v>
      </c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4"/>
      <c r="GC27" s="24"/>
      <c r="GD27" s="24"/>
      <c r="GE27" s="24"/>
      <c r="GF27" s="24"/>
      <c r="GG27" s="24"/>
      <c r="GH27" s="24"/>
    </row>
    <row r="28" spans="1:190" s="22" customFormat="1" ht="38.25">
      <c r="A28" s="26"/>
      <c r="B28" s="16" t="s">
        <v>85</v>
      </c>
      <c r="C28" s="17"/>
      <c r="F28" s="15"/>
      <c r="G28" s="98" t="s">
        <v>78</v>
      </c>
      <c r="H28" s="98"/>
      <c r="I28" s="98"/>
      <c r="J28" s="98"/>
      <c r="K28" s="98"/>
      <c r="L28" s="98"/>
      <c r="M28" s="17"/>
      <c r="AP28" s="55">
        <f>IF(C28=2,1,0)</f>
        <v>0</v>
      </c>
      <c r="AQ28" s="55"/>
      <c r="AR28" s="55">
        <f>IF(M28=1,1,0)</f>
        <v>0</v>
      </c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4"/>
      <c r="GC28" s="24"/>
      <c r="GD28" s="24"/>
      <c r="GE28" s="24"/>
      <c r="GF28" s="24"/>
      <c r="GG28" s="24"/>
      <c r="GH28" s="24"/>
    </row>
    <row r="29" spans="1:190" s="22" customFormat="1" ht="38.25">
      <c r="A29" s="26"/>
      <c r="B29" s="16" t="s">
        <v>86</v>
      </c>
      <c r="C29" s="17"/>
      <c r="F29" s="15"/>
      <c r="G29" s="98" t="s">
        <v>179</v>
      </c>
      <c r="H29" s="98"/>
      <c r="I29" s="98"/>
      <c r="J29" s="98"/>
      <c r="K29" s="98"/>
      <c r="L29" s="98"/>
      <c r="M29" s="17"/>
      <c r="AP29" s="55">
        <f>IF(C29=3,1,0)</f>
        <v>0</v>
      </c>
      <c r="AQ29" s="55"/>
      <c r="AR29" s="55">
        <f>IF(M29=2,1,0)</f>
        <v>0</v>
      </c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4"/>
      <c r="GC29" s="24"/>
      <c r="GD29" s="24"/>
      <c r="GE29" s="24"/>
      <c r="GF29" s="24"/>
      <c r="GG29" s="24"/>
      <c r="GH29" s="24"/>
    </row>
    <row r="30" spans="1:190" s="22" customFormat="1" ht="38.25">
      <c r="A30" s="26"/>
      <c r="B30" s="16" t="s">
        <v>180</v>
      </c>
      <c r="C30" s="17"/>
      <c r="F30" s="15"/>
      <c r="G30" s="98" t="s">
        <v>79</v>
      </c>
      <c r="H30" s="98"/>
      <c r="I30" s="98"/>
      <c r="J30" s="98"/>
      <c r="K30" s="98"/>
      <c r="L30" s="98"/>
      <c r="M30" s="17"/>
      <c r="AP30" s="55">
        <f>IF(C30=4,1,0)</f>
        <v>0</v>
      </c>
      <c r="AQ30" s="55"/>
      <c r="AR30" s="55">
        <f>IF(M30=4,1,0)</f>
        <v>0</v>
      </c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4"/>
      <c r="GC30" s="24"/>
      <c r="GD30" s="24"/>
      <c r="GE30" s="24"/>
      <c r="GF30" s="24"/>
      <c r="GG30" s="24"/>
      <c r="GH30" s="24"/>
    </row>
    <row r="31" spans="1:190" s="22" customFormat="1" ht="38.25">
      <c r="A31" s="26"/>
      <c r="B31" s="16" t="s">
        <v>87</v>
      </c>
      <c r="C31" s="17"/>
      <c r="F31" s="15"/>
      <c r="G31" s="98" t="s">
        <v>89</v>
      </c>
      <c r="H31" s="98"/>
      <c r="I31" s="98"/>
      <c r="J31" s="98"/>
      <c r="K31" s="98"/>
      <c r="L31" s="98"/>
      <c r="M31" s="17"/>
      <c r="AP31" s="55">
        <f>IF(C31=2,1,0)</f>
        <v>0</v>
      </c>
      <c r="AQ31" s="55"/>
      <c r="AR31" s="55">
        <f>IF(M31=2,1,0)</f>
        <v>0</v>
      </c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4"/>
      <c r="GC31" s="24"/>
      <c r="GD31" s="24"/>
      <c r="GE31" s="24"/>
      <c r="GF31" s="24"/>
      <c r="GG31" s="24"/>
      <c r="GH31" s="24"/>
    </row>
    <row r="32" spans="1:190" s="22" customFormat="1" ht="51">
      <c r="A32" s="39"/>
      <c r="B32" s="38" t="s">
        <v>88</v>
      </c>
      <c r="C32" s="17"/>
      <c r="F32" s="15"/>
      <c r="G32" s="98" t="s">
        <v>181</v>
      </c>
      <c r="H32" s="98"/>
      <c r="I32" s="98"/>
      <c r="J32" s="98"/>
      <c r="K32" s="98"/>
      <c r="L32" s="98"/>
      <c r="M32" s="17"/>
      <c r="AN32" s="64"/>
      <c r="AP32" s="55">
        <f>IF(C32=3,1,0)</f>
        <v>0</v>
      </c>
      <c r="AQ32" s="55"/>
      <c r="AR32" s="55">
        <f>IF(M32=3,1,0)</f>
        <v>0</v>
      </c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4"/>
      <c r="GC32" s="24"/>
      <c r="GD32" s="24"/>
      <c r="GE32" s="24"/>
      <c r="GF32" s="24"/>
      <c r="GG32" s="24"/>
      <c r="GH32" s="24"/>
    </row>
    <row r="33" spans="1:190" s="22" customFormat="1" ht="12.75">
      <c r="A33" s="27"/>
      <c r="B33" s="79" t="s">
        <v>90</v>
      </c>
      <c r="D33" s="80"/>
      <c r="F33" s="81"/>
      <c r="G33" s="82"/>
      <c r="H33" s="83"/>
      <c r="I33" s="83"/>
      <c r="J33" s="83"/>
      <c r="K33" s="83"/>
      <c r="L33" s="83"/>
      <c r="M33" s="61"/>
      <c r="N33" s="84"/>
      <c r="AN33" s="64"/>
      <c r="AP33" s="25"/>
      <c r="AQ33" s="25"/>
      <c r="AR33" s="56">
        <f>SUM(AP22:AP32)+SUM(AR22:AR32)</f>
        <v>0</v>
      </c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4"/>
      <c r="GC33" s="24"/>
      <c r="GD33" s="24"/>
      <c r="GE33" s="24"/>
      <c r="GF33" s="24"/>
      <c r="GG33" s="24"/>
      <c r="GH33" s="24"/>
    </row>
    <row r="34" spans="1:190" s="22" customFormat="1" ht="12.75">
      <c r="A34" s="27"/>
      <c r="B34" s="85"/>
      <c r="D34" s="84"/>
      <c r="F34" s="81"/>
      <c r="G34" s="82"/>
      <c r="H34" s="83"/>
      <c r="I34" s="83"/>
      <c r="J34" s="83"/>
      <c r="K34" s="83"/>
      <c r="L34" s="83"/>
      <c r="M34" s="61"/>
      <c r="N34" s="84"/>
      <c r="AN34" s="64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4"/>
      <c r="GC34" s="24"/>
      <c r="GD34" s="24"/>
      <c r="GE34" s="24"/>
      <c r="GF34" s="24"/>
      <c r="GG34" s="24"/>
      <c r="GH34" s="24"/>
    </row>
    <row r="35" spans="1:190" s="22" customFormat="1" ht="12.75">
      <c r="A35" s="27"/>
      <c r="B35" s="51">
        <f>IF(AND(D33=1,AR33=22),"Поздравляю! Вы можете продолжать выполнение тестовой работы",IF(AND(D33=1,AR33&lt;22),"Удалите Ваши ответы и повторите все с начала",""))</f>
      </c>
      <c r="C35" s="19"/>
      <c r="D35" s="25"/>
      <c r="AN35" s="64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4"/>
      <c r="GC35" s="24"/>
      <c r="GD35" s="24"/>
      <c r="GE35" s="24"/>
      <c r="GF35" s="24"/>
      <c r="GG35" s="24"/>
      <c r="GH35" s="24"/>
    </row>
    <row r="36" spans="1:190" s="22" customFormat="1" ht="12.75">
      <c r="A36" s="27"/>
      <c r="B36" s="85"/>
      <c r="C36" s="19"/>
      <c r="D36" s="25"/>
      <c r="AN36" s="64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4"/>
      <c r="GC36" s="24"/>
      <c r="GD36" s="24"/>
      <c r="GE36" s="24"/>
      <c r="GF36" s="24"/>
      <c r="GG36" s="24"/>
      <c r="GH36" s="24"/>
    </row>
    <row r="37" spans="1:190" s="22" customFormat="1" ht="15.75">
      <c r="A37" s="28"/>
      <c r="B37" s="42" t="s">
        <v>155</v>
      </c>
      <c r="C37" s="107" t="s">
        <v>164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8"/>
      <c r="Q37" s="108"/>
      <c r="AN37" s="64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4"/>
      <c r="GC37" s="24"/>
      <c r="GD37" s="24"/>
      <c r="GE37" s="24"/>
      <c r="GF37" s="24"/>
      <c r="GG37" s="24"/>
      <c r="GH37" s="24"/>
    </row>
    <row r="38" spans="40:183" ht="12.75">
      <c r="AN38" s="12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</row>
    <row r="39" spans="40:183" ht="13.5" thickBot="1">
      <c r="AN39" s="12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</row>
    <row r="40" spans="2:183" ht="20.25">
      <c r="B40" s="31" t="s">
        <v>122</v>
      </c>
      <c r="F40" s="3" t="s">
        <v>124</v>
      </c>
      <c r="AM40" s="1"/>
      <c r="AN40" s="63"/>
      <c r="AO40" s="1"/>
      <c r="AP40" s="63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</row>
    <row r="41" spans="2:183" ht="16.5" thickBot="1">
      <c r="B41" s="32" t="s">
        <v>123</v>
      </c>
      <c r="F41" s="4" t="s">
        <v>125</v>
      </c>
      <c r="AM41" s="1"/>
      <c r="AN41" s="1"/>
      <c r="AO41" s="1"/>
      <c r="AP41" s="63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</row>
    <row r="42" spans="2:183" ht="57.75" customHeight="1" thickBot="1">
      <c r="B42" s="99" t="s">
        <v>126</v>
      </c>
      <c r="C42" s="40" t="s">
        <v>127</v>
      </c>
      <c r="D42" s="103" t="s">
        <v>128</v>
      </c>
      <c r="E42" s="104"/>
      <c r="F42" s="104"/>
      <c r="G42" s="105"/>
      <c r="H42" s="106" t="s">
        <v>129</v>
      </c>
      <c r="I42" s="106"/>
      <c r="J42" s="106"/>
      <c r="K42" s="106"/>
      <c r="L42" s="101" t="s">
        <v>130</v>
      </c>
      <c r="M42" s="101"/>
      <c r="N42" s="101"/>
      <c r="O42" s="102"/>
      <c r="P42" s="8"/>
      <c r="Q42" s="8"/>
      <c r="R42" s="8"/>
      <c r="S42" s="9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M42" s="1"/>
      <c r="AN42" s="1"/>
      <c r="AO42" s="1"/>
      <c r="AP42" s="63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</row>
    <row r="43" spans="2:183" ht="145.5" customHeight="1" thickBot="1">
      <c r="B43" s="100"/>
      <c r="C43" s="52">
        <f aca="true" t="shared" si="0" ref="C43:O43">IF(AND($D$33=1,$AR$33=22),AU43,"")</f>
      </c>
      <c r="D43" s="52">
        <f t="shared" si="0"/>
      </c>
      <c r="E43" s="52">
        <f t="shared" si="0"/>
      </c>
      <c r="F43" s="52">
        <f t="shared" si="0"/>
      </c>
      <c r="G43" s="52">
        <f t="shared" si="0"/>
      </c>
      <c r="H43" s="52">
        <f t="shared" si="0"/>
      </c>
      <c r="I43" s="52">
        <f t="shared" si="0"/>
      </c>
      <c r="J43" s="52">
        <f t="shared" si="0"/>
      </c>
      <c r="K43" s="52">
        <f t="shared" si="0"/>
      </c>
      <c r="L43" s="52">
        <f t="shared" si="0"/>
      </c>
      <c r="M43" s="52">
        <f t="shared" si="0"/>
      </c>
      <c r="N43" s="52">
        <f t="shared" si="0"/>
      </c>
      <c r="O43" s="53">
        <f t="shared" si="0"/>
      </c>
      <c r="R43" s="6"/>
      <c r="AM43" s="1"/>
      <c r="AN43" s="1"/>
      <c r="AO43" s="1"/>
      <c r="AP43" s="63"/>
      <c r="AQ43" s="1"/>
      <c r="AR43" s="1"/>
      <c r="AS43" s="57"/>
      <c r="AT43" s="1"/>
      <c r="AU43" s="58" t="s">
        <v>131</v>
      </c>
      <c r="AV43" s="58" t="s">
        <v>132</v>
      </c>
      <c r="AW43" s="58" t="s">
        <v>133</v>
      </c>
      <c r="AX43" s="58" t="s">
        <v>134</v>
      </c>
      <c r="AY43" s="58" t="s">
        <v>135</v>
      </c>
      <c r="AZ43" s="59" t="s">
        <v>136</v>
      </c>
      <c r="BA43" s="59" t="s">
        <v>137</v>
      </c>
      <c r="BB43" s="58" t="s">
        <v>138</v>
      </c>
      <c r="BC43" s="58" t="s">
        <v>139</v>
      </c>
      <c r="BD43" s="58" t="s">
        <v>140</v>
      </c>
      <c r="BE43" s="58" t="s">
        <v>141</v>
      </c>
      <c r="BF43" s="58" t="s">
        <v>142</v>
      </c>
      <c r="BG43" s="58" t="s">
        <v>143</v>
      </c>
      <c r="BH43" s="1"/>
      <c r="BI43" s="1"/>
      <c r="BJ43" s="1"/>
      <c r="BK43" s="1"/>
      <c r="BL43" s="1"/>
      <c r="BM43" s="57"/>
      <c r="BN43" s="1"/>
      <c r="BO43" s="58" t="s">
        <v>15</v>
      </c>
      <c r="BP43" s="58" t="s">
        <v>16</v>
      </c>
      <c r="BQ43" s="58" t="s">
        <v>17</v>
      </c>
      <c r="BR43" s="58" t="s">
        <v>18</v>
      </c>
      <c r="BS43" s="58" t="s">
        <v>19</v>
      </c>
      <c r="BT43" s="58" t="s">
        <v>28</v>
      </c>
      <c r="BU43" s="58" t="s">
        <v>29</v>
      </c>
      <c r="BV43" s="58" t="s">
        <v>20</v>
      </c>
      <c r="BW43" s="58" t="s">
        <v>21</v>
      </c>
      <c r="BX43" s="58" t="s">
        <v>22</v>
      </c>
      <c r="BY43" s="58" t="s">
        <v>23</v>
      </c>
      <c r="BZ43" s="58" t="s">
        <v>24</v>
      </c>
      <c r="CA43" s="58" t="s">
        <v>25</v>
      </c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</row>
    <row r="44" spans="1:183" ht="12.75">
      <c r="A44">
        <v>1</v>
      </c>
      <c r="B44" s="54">
        <f aca="true" t="shared" si="1" ref="B44:B66">IF(AND($D$33=1,$AR$33=22),AS44,"")</f>
      </c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7"/>
      <c r="P44" s="41"/>
      <c r="Q44" s="7"/>
      <c r="R44" s="7"/>
      <c r="AM44" s="1">
        <f>SUM(C44:O44)</f>
        <v>0</v>
      </c>
      <c r="AN44" s="1">
        <f>IF(AND(C44=1,D44=1,H44=1,L44=1,O44=1,SUM(C44:O44)=5),1,0)</f>
        <v>0</v>
      </c>
      <c r="AO44" s="1">
        <f aca="true" t="shared" si="2" ref="AO44:AO65">IF(SUM(C44:O44)=AP44,1,"")</f>
      </c>
      <c r="AP44" s="63">
        <v>5</v>
      </c>
      <c r="AQ44" s="1">
        <f>IF(AND(O44=1,L44=1,H44=1,D44=1,C44=1,SUM(C44:O44)=AP44),1,0)</f>
        <v>0</v>
      </c>
      <c r="AR44" s="1">
        <v>1</v>
      </c>
      <c r="AS44" s="1" t="s">
        <v>49</v>
      </c>
      <c r="AT44" s="1"/>
      <c r="AU44" s="1">
        <v>1</v>
      </c>
      <c r="AV44" s="1">
        <v>1</v>
      </c>
      <c r="AW44" s="1">
        <v>0</v>
      </c>
      <c r="AX44" s="1">
        <v>0</v>
      </c>
      <c r="AY44" s="1">
        <v>0</v>
      </c>
      <c r="AZ44" s="1">
        <v>1</v>
      </c>
      <c r="BA44" s="1">
        <v>0</v>
      </c>
      <c r="BB44" s="1">
        <v>0</v>
      </c>
      <c r="BC44" s="1">
        <v>0</v>
      </c>
      <c r="BD44" s="1">
        <v>1</v>
      </c>
      <c r="BE44" s="1">
        <v>0</v>
      </c>
      <c r="BF44" s="1">
        <v>0</v>
      </c>
      <c r="BG44" s="1">
        <v>1</v>
      </c>
      <c r="BH44" s="1">
        <f aca="true" t="shared" si="3" ref="BH44:BH52">SUM(AU44:BG44)</f>
        <v>5</v>
      </c>
      <c r="BI44" s="25">
        <f>IF(AND(C44=AU44,D44=AV44,E44=AW44,F44=AX44,G44=AY44,H44=AZ44,I44=BA44,J44=BB44,K44=BC44,L44=BD44,M44=BE44,N44=BF44,O44=BG44),1,0)</f>
        <v>0</v>
      </c>
      <c r="BJ44" s="1"/>
      <c r="BK44" s="1"/>
      <c r="BL44" s="1">
        <v>1</v>
      </c>
      <c r="BM44" s="1" t="s">
        <v>0</v>
      </c>
      <c r="BN44" s="1"/>
      <c r="BO44" s="1">
        <f>C44</f>
        <v>0</v>
      </c>
      <c r="BP44" s="1">
        <f aca="true" t="shared" si="4" ref="BP44:CA44">D44</f>
        <v>0</v>
      </c>
      <c r="BQ44" s="1">
        <f t="shared" si="4"/>
        <v>0</v>
      </c>
      <c r="BR44" s="1">
        <f t="shared" si="4"/>
        <v>0</v>
      </c>
      <c r="BS44" s="1">
        <f t="shared" si="4"/>
        <v>0</v>
      </c>
      <c r="BT44" s="1">
        <f t="shared" si="4"/>
        <v>0</v>
      </c>
      <c r="BU44" s="1">
        <f t="shared" si="4"/>
        <v>0</v>
      </c>
      <c r="BV44" s="1">
        <f t="shared" si="4"/>
        <v>0</v>
      </c>
      <c r="BW44" s="1">
        <f t="shared" si="4"/>
        <v>0</v>
      </c>
      <c r="BX44" s="1">
        <f t="shared" si="4"/>
        <v>0</v>
      </c>
      <c r="BY44" s="1">
        <f t="shared" si="4"/>
        <v>0</v>
      </c>
      <c r="BZ44" s="1">
        <f t="shared" si="4"/>
        <v>0</v>
      </c>
      <c r="CA44" s="1">
        <f t="shared" si="4"/>
        <v>0</v>
      </c>
      <c r="CB44" s="1">
        <f aca="true" t="shared" si="5" ref="CB44:CB52">SUM(BO44:CA44)</f>
        <v>0</v>
      </c>
      <c r="CC44" s="1">
        <v>4</v>
      </c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</row>
    <row r="45" spans="1:183" ht="12.75">
      <c r="A45">
        <v>2</v>
      </c>
      <c r="B45" s="54">
        <f t="shared" si="1"/>
      </c>
      <c r="C45" s="1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1"/>
      <c r="Q45" s="7"/>
      <c r="R45" s="7"/>
      <c r="AM45" s="1">
        <f aca="true" t="shared" si="6" ref="AM45:AM66">SUM(C45:O45)</f>
        <v>0</v>
      </c>
      <c r="AN45" s="1"/>
      <c r="AO45" s="1">
        <f t="shared" si="2"/>
      </c>
      <c r="AP45" s="63">
        <v>6</v>
      </c>
      <c r="AQ45" s="1">
        <f>IF(AND(O45=1,N45=1,M45=1,H45=1,D45=1,C45=1,SUM(C45:O45)=AP45),1,0)</f>
        <v>0</v>
      </c>
      <c r="AR45" s="1">
        <v>2</v>
      </c>
      <c r="AS45" s="1" t="s">
        <v>50</v>
      </c>
      <c r="AT45" s="1"/>
      <c r="AU45" s="1">
        <v>1</v>
      </c>
      <c r="AV45" s="1">
        <v>1</v>
      </c>
      <c r="AW45" s="1">
        <v>0</v>
      </c>
      <c r="AX45" s="1">
        <v>0</v>
      </c>
      <c r="AY45" s="1">
        <v>0</v>
      </c>
      <c r="AZ45" s="1">
        <v>1</v>
      </c>
      <c r="BA45" s="1">
        <v>0</v>
      </c>
      <c r="BB45" s="1">
        <v>0</v>
      </c>
      <c r="BC45" s="1">
        <v>0</v>
      </c>
      <c r="BD45" s="1">
        <v>0</v>
      </c>
      <c r="BE45" s="1">
        <v>1</v>
      </c>
      <c r="BF45" s="1">
        <v>1</v>
      </c>
      <c r="BG45" s="1">
        <v>1</v>
      </c>
      <c r="BH45" s="1">
        <f t="shared" si="3"/>
        <v>6</v>
      </c>
      <c r="BI45" s="25">
        <f aca="true" t="shared" si="7" ref="BI45:BI65">IF(AND(C45=AU45,D45=AV45,E45=AW45,F45=AX45,G45=AY45,H45=AZ45,I45=BA45,J45=BB45,K45=BC45,L45=BD45,M45=BE45,N45=BF45,O45=BG45),1,0)</f>
        <v>0</v>
      </c>
      <c r="BJ45" s="1"/>
      <c r="BK45" s="1"/>
      <c r="BL45" s="1">
        <v>2</v>
      </c>
      <c r="BM45" s="1" t="s">
        <v>1</v>
      </c>
      <c r="BN45" s="1"/>
      <c r="BO45" s="1">
        <f aca="true" t="shared" si="8" ref="BO45:BO66">C45</f>
        <v>0</v>
      </c>
      <c r="BP45" s="1">
        <f aca="true" t="shared" si="9" ref="BP45:BP66">D45</f>
        <v>0</v>
      </c>
      <c r="BQ45" s="1">
        <f aca="true" t="shared" si="10" ref="BQ45:BQ66">E45</f>
        <v>0</v>
      </c>
      <c r="BR45" s="1">
        <f aca="true" t="shared" si="11" ref="BR45:BR65">F45</f>
        <v>0</v>
      </c>
      <c r="BS45" s="1">
        <f aca="true" t="shared" si="12" ref="BS45:BS66">G45</f>
        <v>0</v>
      </c>
      <c r="BT45" s="1">
        <f aca="true" t="shared" si="13" ref="BT45:BT66">H45</f>
        <v>0</v>
      </c>
      <c r="BU45" s="1">
        <f aca="true" t="shared" si="14" ref="BU45:BU66">I45</f>
        <v>0</v>
      </c>
      <c r="BV45" s="1">
        <f aca="true" t="shared" si="15" ref="BV45:BV66">J45</f>
        <v>0</v>
      </c>
      <c r="BW45" s="1">
        <f aca="true" t="shared" si="16" ref="BW45:BW66">K45</f>
        <v>0</v>
      </c>
      <c r="BX45" s="1">
        <f aca="true" t="shared" si="17" ref="BX45:BX66">L45</f>
        <v>0</v>
      </c>
      <c r="BY45" s="1">
        <f aca="true" t="shared" si="18" ref="BY45:BY66">M45</f>
        <v>0</v>
      </c>
      <c r="BZ45" s="1">
        <f aca="true" t="shared" si="19" ref="BZ45:BZ66">N45</f>
        <v>0</v>
      </c>
      <c r="CA45" s="1">
        <f aca="true" t="shared" si="20" ref="CA45:CA66">O45</f>
        <v>0</v>
      </c>
      <c r="CB45" s="1">
        <f t="shared" si="5"/>
        <v>0</v>
      </c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</row>
    <row r="46" spans="1:183" ht="12.75">
      <c r="A46">
        <v>3</v>
      </c>
      <c r="B46" s="54">
        <f t="shared" si="1"/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41"/>
      <c r="Q46" s="6"/>
      <c r="R46" s="6"/>
      <c r="AM46" s="1">
        <f t="shared" si="6"/>
        <v>0</v>
      </c>
      <c r="AN46" s="1"/>
      <c r="AO46" s="1">
        <f t="shared" si="2"/>
      </c>
      <c r="AP46" s="63">
        <v>4</v>
      </c>
      <c r="AQ46" s="1">
        <f>IF(AND(E46=1,G46=1,I46=1,L46=1,SUM(C46:O46)=AP46),1,0)</f>
        <v>0</v>
      </c>
      <c r="AR46" s="1">
        <v>3</v>
      </c>
      <c r="AS46" s="1" t="s">
        <v>51</v>
      </c>
      <c r="AT46" s="1"/>
      <c r="AU46" s="1">
        <v>0</v>
      </c>
      <c r="AV46" s="1">
        <v>0</v>
      </c>
      <c r="AW46" s="1">
        <v>1</v>
      </c>
      <c r="AX46" s="1">
        <v>0</v>
      </c>
      <c r="AY46" s="1">
        <v>1</v>
      </c>
      <c r="AZ46" s="1">
        <v>0</v>
      </c>
      <c r="BA46" s="1">
        <v>1</v>
      </c>
      <c r="BB46" s="1">
        <v>0</v>
      </c>
      <c r="BC46" s="1">
        <v>0</v>
      </c>
      <c r="BD46" s="1">
        <v>1</v>
      </c>
      <c r="BE46" s="1">
        <v>0</v>
      </c>
      <c r="BF46" s="1">
        <v>0</v>
      </c>
      <c r="BG46" s="1">
        <v>0</v>
      </c>
      <c r="BH46" s="1">
        <f t="shared" si="3"/>
        <v>4</v>
      </c>
      <c r="BI46" s="25">
        <f t="shared" si="7"/>
        <v>0</v>
      </c>
      <c r="BJ46" s="1"/>
      <c r="BK46" s="1"/>
      <c r="BL46" s="1">
        <v>3</v>
      </c>
      <c r="BM46" s="1" t="s">
        <v>5</v>
      </c>
      <c r="BN46" s="1"/>
      <c r="BO46" s="1">
        <f t="shared" si="8"/>
        <v>0</v>
      </c>
      <c r="BP46" s="1">
        <f t="shared" si="9"/>
        <v>0</v>
      </c>
      <c r="BQ46" s="1">
        <f t="shared" si="10"/>
        <v>0</v>
      </c>
      <c r="BR46" s="1">
        <f t="shared" si="11"/>
        <v>0</v>
      </c>
      <c r="BS46" s="1">
        <f t="shared" si="12"/>
        <v>0</v>
      </c>
      <c r="BT46" s="1">
        <f t="shared" si="13"/>
        <v>0</v>
      </c>
      <c r="BU46" s="1">
        <f t="shared" si="14"/>
        <v>0</v>
      </c>
      <c r="BV46" s="1">
        <f t="shared" si="15"/>
        <v>0</v>
      </c>
      <c r="BW46" s="1">
        <f t="shared" si="16"/>
        <v>0</v>
      </c>
      <c r="BX46" s="1">
        <f t="shared" si="17"/>
        <v>0</v>
      </c>
      <c r="BY46" s="1">
        <f t="shared" si="18"/>
        <v>0</v>
      </c>
      <c r="BZ46" s="1">
        <f t="shared" si="19"/>
        <v>0</v>
      </c>
      <c r="CA46" s="1">
        <f t="shared" si="20"/>
        <v>0</v>
      </c>
      <c r="CB46" s="1">
        <f t="shared" si="5"/>
        <v>0</v>
      </c>
      <c r="CC46" s="1">
        <v>3</v>
      </c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</row>
    <row r="47" spans="1:183" ht="12.75">
      <c r="A47">
        <v>4</v>
      </c>
      <c r="B47" s="54">
        <f t="shared" si="1"/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41"/>
      <c r="AM47" s="1">
        <f t="shared" si="6"/>
        <v>0</v>
      </c>
      <c r="AN47" s="1"/>
      <c r="AO47" s="1">
        <f t="shared" si="2"/>
      </c>
      <c r="AP47" s="63">
        <v>4</v>
      </c>
      <c r="AQ47" s="1">
        <f>IF(AND(E47=1,G47=1,H47=1,L47=1,SUM(C47:O47)=AP47),1,0)</f>
        <v>0</v>
      </c>
      <c r="AR47" s="1">
        <v>4</v>
      </c>
      <c r="AS47" s="1" t="s">
        <v>52</v>
      </c>
      <c r="AT47" s="1"/>
      <c r="AU47" s="1">
        <v>0</v>
      </c>
      <c r="AV47" s="1">
        <v>0</v>
      </c>
      <c r="AW47" s="1">
        <v>1</v>
      </c>
      <c r="AX47" s="1">
        <v>0</v>
      </c>
      <c r="AY47" s="1">
        <v>1</v>
      </c>
      <c r="AZ47" s="1">
        <v>1</v>
      </c>
      <c r="BA47" s="1">
        <v>0</v>
      </c>
      <c r="BB47" s="1">
        <v>0</v>
      </c>
      <c r="BC47" s="1">
        <v>0</v>
      </c>
      <c r="BD47" s="1">
        <v>1</v>
      </c>
      <c r="BE47" s="1">
        <v>0</v>
      </c>
      <c r="BF47" s="1">
        <v>0</v>
      </c>
      <c r="BG47" s="1">
        <v>0</v>
      </c>
      <c r="BH47" s="1">
        <f t="shared" si="3"/>
        <v>4</v>
      </c>
      <c r="BI47" s="25">
        <f t="shared" si="7"/>
        <v>0</v>
      </c>
      <c r="BJ47" s="1"/>
      <c r="BK47" s="1"/>
      <c r="BL47" s="1">
        <v>4</v>
      </c>
      <c r="BM47" s="1" t="s">
        <v>6</v>
      </c>
      <c r="BN47" s="1"/>
      <c r="BO47" s="1">
        <f t="shared" si="8"/>
        <v>0</v>
      </c>
      <c r="BP47" s="1">
        <f t="shared" si="9"/>
        <v>0</v>
      </c>
      <c r="BQ47" s="1">
        <f t="shared" si="10"/>
        <v>0</v>
      </c>
      <c r="BR47" s="1">
        <f t="shared" si="11"/>
        <v>0</v>
      </c>
      <c r="BS47" s="1">
        <f t="shared" si="12"/>
        <v>0</v>
      </c>
      <c r="BT47" s="1">
        <f t="shared" si="13"/>
        <v>0</v>
      </c>
      <c r="BU47" s="1">
        <f t="shared" si="14"/>
        <v>0</v>
      </c>
      <c r="BV47" s="1">
        <f t="shared" si="15"/>
        <v>0</v>
      </c>
      <c r="BW47" s="1">
        <f t="shared" si="16"/>
        <v>0</v>
      </c>
      <c r="BX47" s="1">
        <f t="shared" si="17"/>
        <v>0</v>
      </c>
      <c r="BY47" s="1">
        <f t="shared" si="18"/>
        <v>0</v>
      </c>
      <c r="BZ47" s="1">
        <f t="shared" si="19"/>
        <v>0</v>
      </c>
      <c r="CA47" s="1">
        <f t="shared" si="20"/>
        <v>0</v>
      </c>
      <c r="CB47" s="1">
        <f t="shared" si="5"/>
        <v>0</v>
      </c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</row>
    <row r="48" spans="1:183" ht="12.75">
      <c r="A48">
        <v>5</v>
      </c>
      <c r="B48" s="54">
        <f t="shared" si="1"/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41"/>
      <c r="AM48" s="1">
        <f t="shared" si="6"/>
        <v>0</v>
      </c>
      <c r="AN48" s="1"/>
      <c r="AO48" s="1">
        <f t="shared" si="2"/>
      </c>
      <c r="AP48" s="63">
        <v>6</v>
      </c>
      <c r="AQ48" s="1">
        <f>IF(AND(E48=1,G48=1,H48=1,M48=1,N48=1,O48=1,SUM(C48:O48)=AP48),1,0)</f>
        <v>0</v>
      </c>
      <c r="AR48" s="1">
        <v>5</v>
      </c>
      <c r="AS48" s="1" t="s">
        <v>53</v>
      </c>
      <c r="AT48" s="1"/>
      <c r="AU48" s="1">
        <v>0</v>
      </c>
      <c r="AV48" s="1">
        <v>0</v>
      </c>
      <c r="AW48" s="1">
        <v>1</v>
      </c>
      <c r="AX48" s="1">
        <v>0</v>
      </c>
      <c r="AY48" s="1">
        <v>1</v>
      </c>
      <c r="AZ48" s="1">
        <v>1</v>
      </c>
      <c r="BA48" s="1">
        <v>0</v>
      </c>
      <c r="BB48" s="1">
        <v>0</v>
      </c>
      <c r="BC48" s="1">
        <v>0</v>
      </c>
      <c r="BD48" s="1">
        <v>0</v>
      </c>
      <c r="BE48" s="1">
        <v>1</v>
      </c>
      <c r="BF48" s="1">
        <v>1</v>
      </c>
      <c r="BG48" s="1">
        <v>1</v>
      </c>
      <c r="BH48" s="1">
        <f t="shared" si="3"/>
        <v>6</v>
      </c>
      <c r="BI48" s="25">
        <f t="shared" si="7"/>
        <v>0</v>
      </c>
      <c r="BJ48" s="1"/>
      <c r="BK48" s="1"/>
      <c r="BL48" s="1">
        <v>5</v>
      </c>
      <c r="BM48" s="1" t="s">
        <v>33</v>
      </c>
      <c r="BN48" s="1"/>
      <c r="BO48" s="1">
        <f t="shared" si="8"/>
        <v>0</v>
      </c>
      <c r="BP48" s="1">
        <f t="shared" si="9"/>
        <v>0</v>
      </c>
      <c r="BQ48" s="1">
        <f t="shared" si="10"/>
        <v>0</v>
      </c>
      <c r="BR48" s="1">
        <f t="shared" si="11"/>
        <v>0</v>
      </c>
      <c r="BS48" s="1">
        <f t="shared" si="12"/>
        <v>0</v>
      </c>
      <c r="BT48" s="1">
        <f t="shared" si="13"/>
        <v>0</v>
      </c>
      <c r="BU48" s="1">
        <f t="shared" si="14"/>
        <v>0</v>
      </c>
      <c r="BV48" s="1">
        <f t="shared" si="15"/>
        <v>0</v>
      </c>
      <c r="BW48" s="1">
        <f t="shared" si="16"/>
        <v>0</v>
      </c>
      <c r="BX48" s="1">
        <f t="shared" si="17"/>
        <v>0</v>
      </c>
      <c r="BY48" s="1">
        <f t="shared" si="18"/>
        <v>0</v>
      </c>
      <c r="BZ48" s="1">
        <f t="shared" si="19"/>
        <v>0</v>
      </c>
      <c r="CA48" s="1">
        <f t="shared" si="20"/>
        <v>0</v>
      </c>
      <c r="CB48" s="1">
        <f t="shared" si="5"/>
        <v>0</v>
      </c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</row>
    <row r="49" spans="1:183" ht="12.75">
      <c r="A49">
        <v>6</v>
      </c>
      <c r="B49" s="54">
        <f t="shared" si="1"/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41"/>
      <c r="AM49" s="1">
        <f t="shared" si="6"/>
        <v>0</v>
      </c>
      <c r="AN49" s="1"/>
      <c r="AO49" s="1">
        <f t="shared" si="2"/>
      </c>
      <c r="AP49" s="63">
        <v>6</v>
      </c>
      <c r="AQ49" s="1">
        <f>IF(AND(O49=1,N49=1,M49=1,I49=1,G49=1,E49=1,SUM(C49:O49)=AP49),1,0)</f>
        <v>0</v>
      </c>
      <c r="AR49" s="1">
        <v>6</v>
      </c>
      <c r="AS49" s="1" t="s">
        <v>54</v>
      </c>
      <c r="AT49" s="1"/>
      <c r="AU49" s="1">
        <v>0</v>
      </c>
      <c r="AV49" s="1">
        <v>0</v>
      </c>
      <c r="AW49" s="1">
        <v>1</v>
      </c>
      <c r="AX49" s="1">
        <v>0</v>
      </c>
      <c r="AY49" s="1">
        <v>1</v>
      </c>
      <c r="AZ49" s="1">
        <v>0</v>
      </c>
      <c r="BA49" s="1">
        <v>1</v>
      </c>
      <c r="BB49" s="1">
        <v>0</v>
      </c>
      <c r="BC49" s="1">
        <v>0</v>
      </c>
      <c r="BD49" s="1">
        <v>0</v>
      </c>
      <c r="BE49" s="1">
        <v>1</v>
      </c>
      <c r="BF49" s="1">
        <v>1</v>
      </c>
      <c r="BG49" s="1">
        <v>1</v>
      </c>
      <c r="BH49" s="1">
        <f t="shared" si="3"/>
        <v>6</v>
      </c>
      <c r="BI49" s="25">
        <f t="shared" si="7"/>
        <v>0</v>
      </c>
      <c r="BJ49" s="1"/>
      <c r="BK49" s="1"/>
      <c r="BL49" s="1">
        <v>6</v>
      </c>
      <c r="BM49" s="1" t="s">
        <v>34</v>
      </c>
      <c r="BN49" s="1"/>
      <c r="BO49" s="1">
        <f t="shared" si="8"/>
        <v>0</v>
      </c>
      <c r="BP49" s="1">
        <f t="shared" si="9"/>
        <v>0</v>
      </c>
      <c r="BQ49" s="1">
        <f t="shared" si="10"/>
        <v>0</v>
      </c>
      <c r="BR49" s="1">
        <f t="shared" si="11"/>
        <v>0</v>
      </c>
      <c r="BS49" s="1">
        <f t="shared" si="12"/>
        <v>0</v>
      </c>
      <c r="BT49" s="1">
        <f t="shared" si="13"/>
        <v>0</v>
      </c>
      <c r="BU49" s="1">
        <f t="shared" si="14"/>
        <v>0</v>
      </c>
      <c r="BV49" s="1">
        <f t="shared" si="15"/>
        <v>0</v>
      </c>
      <c r="BW49" s="1">
        <f t="shared" si="16"/>
        <v>0</v>
      </c>
      <c r="BX49" s="1">
        <f t="shared" si="17"/>
        <v>0</v>
      </c>
      <c r="BY49" s="1">
        <f t="shared" si="18"/>
        <v>0</v>
      </c>
      <c r="BZ49" s="1">
        <f t="shared" si="19"/>
        <v>0</v>
      </c>
      <c r="CA49" s="1">
        <f t="shared" si="20"/>
        <v>0</v>
      </c>
      <c r="CB49" s="1">
        <f t="shared" si="5"/>
        <v>0</v>
      </c>
      <c r="CC49" s="1">
        <v>7</v>
      </c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</row>
    <row r="50" spans="1:183" ht="12.75">
      <c r="A50">
        <v>7</v>
      </c>
      <c r="B50" s="54">
        <f t="shared" si="1"/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41"/>
      <c r="AM50" s="1">
        <f t="shared" si="6"/>
        <v>0</v>
      </c>
      <c r="AN50" s="1"/>
      <c r="AO50" s="1">
        <f t="shared" si="2"/>
      </c>
      <c r="AP50" s="63">
        <v>6</v>
      </c>
      <c r="AQ50" s="1">
        <f>IF(AND(O50=1,N50=1,M50=1,L50=1,K50=1,F50=1,SUM(C50:O50)=AP50),1,0)</f>
        <v>0</v>
      </c>
      <c r="AR50" s="1">
        <v>7</v>
      </c>
      <c r="AS50" s="1" t="s">
        <v>55</v>
      </c>
      <c r="AT50" s="1"/>
      <c r="AU50" s="1">
        <v>0</v>
      </c>
      <c r="AV50" s="1">
        <v>0</v>
      </c>
      <c r="AW50" s="1">
        <v>0</v>
      </c>
      <c r="AX50" s="1">
        <v>1</v>
      </c>
      <c r="AY50" s="1">
        <v>0</v>
      </c>
      <c r="AZ50" s="1">
        <v>0</v>
      </c>
      <c r="BA50" s="1">
        <v>0</v>
      </c>
      <c r="BB50" s="1">
        <v>0</v>
      </c>
      <c r="BC50" s="1">
        <v>1</v>
      </c>
      <c r="BD50" s="1">
        <v>1</v>
      </c>
      <c r="BE50" s="1">
        <v>1</v>
      </c>
      <c r="BF50" s="1">
        <v>1</v>
      </c>
      <c r="BG50" s="1">
        <v>1</v>
      </c>
      <c r="BH50" s="1">
        <f t="shared" si="3"/>
        <v>6</v>
      </c>
      <c r="BI50" s="25">
        <f t="shared" si="7"/>
        <v>0</v>
      </c>
      <c r="BJ50" s="1"/>
      <c r="BK50" s="1"/>
      <c r="BL50" s="1">
        <v>7</v>
      </c>
      <c r="BM50" s="1" t="s">
        <v>10</v>
      </c>
      <c r="BN50" s="1"/>
      <c r="BO50" s="1">
        <f t="shared" si="8"/>
        <v>0</v>
      </c>
      <c r="BP50" s="1">
        <f t="shared" si="9"/>
        <v>0</v>
      </c>
      <c r="BQ50" s="1">
        <f t="shared" si="10"/>
        <v>0</v>
      </c>
      <c r="BR50" s="1">
        <f t="shared" si="11"/>
        <v>0</v>
      </c>
      <c r="BS50" s="1">
        <f t="shared" si="12"/>
        <v>0</v>
      </c>
      <c r="BT50" s="1">
        <f t="shared" si="13"/>
        <v>0</v>
      </c>
      <c r="BU50" s="1">
        <f t="shared" si="14"/>
        <v>0</v>
      </c>
      <c r="BV50" s="1">
        <f t="shared" si="15"/>
        <v>0</v>
      </c>
      <c r="BW50" s="1">
        <f t="shared" si="16"/>
        <v>0</v>
      </c>
      <c r="BX50" s="1">
        <f t="shared" si="17"/>
        <v>0</v>
      </c>
      <c r="BY50" s="1">
        <f t="shared" si="18"/>
        <v>0</v>
      </c>
      <c r="BZ50" s="1">
        <f t="shared" si="19"/>
        <v>0</v>
      </c>
      <c r="CA50" s="1">
        <f t="shared" si="20"/>
        <v>0</v>
      </c>
      <c r="CB50" s="1">
        <f t="shared" si="5"/>
        <v>0</v>
      </c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</row>
    <row r="51" spans="1:183" ht="12.75">
      <c r="A51">
        <v>8</v>
      </c>
      <c r="B51" s="54">
        <f t="shared" si="1"/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41"/>
      <c r="AM51" s="1">
        <f t="shared" si="6"/>
        <v>0</v>
      </c>
      <c r="AN51" s="1"/>
      <c r="AO51" s="1">
        <f t="shared" si="2"/>
      </c>
      <c r="AP51" s="63">
        <v>7</v>
      </c>
      <c r="AQ51" s="1">
        <f>IF(AND(O51=1,N51=1,M51=1,L51=1,J51=1,G51=1,F51=1,SUM(C51:O51)=AP51),1,0)</f>
        <v>0</v>
      </c>
      <c r="AR51" s="1">
        <v>8</v>
      </c>
      <c r="AS51" s="1" t="s">
        <v>56</v>
      </c>
      <c r="AT51" s="1"/>
      <c r="AU51" s="1">
        <v>0</v>
      </c>
      <c r="AV51" s="1">
        <v>0</v>
      </c>
      <c r="AW51" s="1">
        <v>0</v>
      </c>
      <c r="AX51" s="1">
        <v>1</v>
      </c>
      <c r="AY51" s="1">
        <v>1</v>
      </c>
      <c r="AZ51" s="1">
        <v>0</v>
      </c>
      <c r="BA51" s="1">
        <v>0</v>
      </c>
      <c r="BB51" s="1">
        <v>1</v>
      </c>
      <c r="BC51" s="1">
        <v>0</v>
      </c>
      <c r="BD51" s="1">
        <v>1</v>
      </c>
      <c r="BE51" s="1">
        <v>1</v>
      </c>
      <c r="BF51" s="1">
        <v>1</v>
      </c>
      <c r="BG51" s="1">
        <v>1</v>
      </c>
      <c r="BH51" s="1">
        <f t="shared" si="3"/>
        <v>7</v>
      </c>
      <c r="BI51" s="25">
        <f t="shared" si="7"/>
        <v>0</v>
      </c>
      <c r="BJ51" s="1"/>
      <c r="BK51" s="1"/>
      <c r="BL51" s="1">
        <v>8</v>
      </c>
      <c r="BM51" s="1" t="s">
        <v>32</v>
      </c>
      <c r="BN51" s="1"/>
      <c r="BO51" s="1">
        <f t="shared" si="8"/>
        <v>0</v>
      </c>
      <c r="BP51" s="1">
        <f t="shared" si="9"/>
        <v>0</v>
      </c>
      <c r="BQ51" s="1">
        <f t="shared" si="10"/>
        <v>0</v>
      </c>
      <c r="BR51" s="1">
        <f t="shared" si="11"/>
        <v>0</v>
      </c>
      <c r="BS51" s="1">
        <f t="shared" si="12"/>
        <v>0</v>
      </c>
      <c r="BT51" s="1">
        <f t="shared" si="13"/>
        <v>0</v>
      </c>
      <c r="BU51" s="1">
        <f t="shared" si="14"/>
        <v>0</v>
      </c>
      <c r="BV51" s="1">
        <f t="shared" si="15"/>
        <v>0</v>
      </c>
      <c r="BW51" s="1">
        <f t="shared" si="16"/>
        <v>0</v>
      </c>
      <c r="BX51" s="1">
        <f t="shared" si="17"/>
        <v>0</v>
      </c>
      <c r="BY51" s="1">
        <f t="shared" si="18"/>
        <v>0</v>
      </c>
      <c r="BZ51" s="1">
        <f t="shared" si="19"/>
        <v>0</v>
      </c>
      <c r="CA51" s="1">
        <f t="shared" si="20"/>
        <v>0</v>
      </c>
      <c r="CB51" s="1">
        <f t="shared" si="5"/>
        <v>0</v>
      </c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</row>
    <row r="52" spans="1:183" ht="12.75">
      <c r="A52">
        <v>9</v>
      </c>
      <c r="B52" s="54">
        <f t="shared" si="1"/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41"/>
      <c r="AM52" s="1">
        <f t="shared" si="6"/>
        <v>0</v>
      </c>
      <c r="AN52" s="1"/>
      <c r="AO52" s="1">
        <f t="shared" si="2"/>
      </c>
      <c r="AP52" s="63">
        <v>3</v>
      </c>
      <c r="AQ52" s="1">
        <f>IF(AND(O52=1,I52=1,E52=1,SUM(C52:O52)=AP52),1,0)</f>
        <v>0</v>
      </c>
      <c r="AR52" s="1">
        <v>9</v>
      </c>
      <c r="AS52" s="1" t="s">
        <v>57</v>
      </c>
      <c r="AT52" s="1"/>
      <c r="AU52" s="1">
        <v>0</v>
      </c>
      <c r="AV52" s="1">
        <v>0</v>
      </c>
      <c r="AW52" s="1">
        <v>1</v>
      </c>
      <c r="AX52" s="1">
        <v>0</v>
      </c>
      <c r="AY52" s="1">
        <v>0</v>
      </c>
      <c r="AZ52" s="1">
        <v>0</v>
      </c>
      <c r="BA52" s="1">
        <v>1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1</v>
      </c>
      <c r="BH52" s="1">
        <f t="shared" si="3"/>
        <v>3</v>
      </c>
      <c r="BI52" s="25">
        <f t="shared" si="7"/>
        <v>0</v>
      </c>
      <c r="BJ52" s="1"/>
      <c r="BK52" s="1"/>
      <c r="BL52" s="1">
        <v>9</v>
      </c>
      <c r="BM52" s="1" t="s">
        <v>8</v>
      </c>
      <c r="BN52" s="1"/>
      <c r="BO52" s="1">
        <f t="shared" si="8"/>
        <v>0</v>
      </c>
      <c r="BP52" s="1">
        <f t="shared" si="9"/>
        <v>0</v>
      </c>
      <c r="BQ52" s="1">
        <f t="shared" si="10"/>
        <v>0</v>
      </c>
      <c r="BR52" s="1">
        <f t="shared" si="11"/>
        <v>0</v>
      </c>
      <c r="BS52" s="1">
        <f t="shared" si="12"/>
        <v>0</v>
      </c>
      <c r="BT52" s="1">
        <f t="shared" si="13"/>
        <v>0</v>
      </c>
      <c r="BU52" s="1">
        <f t="shared" si="14"/>
        <v>0</v>
      </c>
      <c r="BV52" s="1">
        <f t="shared" si="15"/>
        <v>0</v>
      </c>
      <c r="BW52" s="1">
        <f t="shared" si="16"/>
        <v>0</v>
      </c>
      <c r="BX52" s="1">
        <f t="shared" si="17"/>
        <v>0</v>
      </c>
      <c r="BY52" s="1">
        <f t="shared" si="18"/>
        <v>0</v>
      </c>
      <c r="BZ52" s="1">
        <f t="shared" si="19"/>
        <v>0</v>
      </c>
      <c r="CA52" s="1">
        <f t="shared" si="20"/>
        <v>0</v>
      </c>
      <c r="CB52" s="1">
        <f t="shared" si="5"/>
        <v>0</v>
      </c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</row>
    <row r="53" spans="1:183" ht="12.75">
      <c r="A53">
        <v>10</v>
      </c>
      <c r="B53" s="54">
        <f t="shared" si="1"/>
      </c>
      <c r="C53" s="1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1"/>
      <c r="Q53" s="7"/>
      <c r="R53" s="7"/>
      <c r="AM53" s="1">
        <f t="shared" si="6"/>
        <v>0</v>
      </c>
      <c r="AN53" s="1"/>
      <c r="AO53" s="1">
        <f t="shared" si="2"/>
      </c>
      <c r="AP53" s="63">
        <v>4</v>
      </c>
      <c r="AQ53" s="1">
        <f>IF(AND(O53=1,H53=1,D53=1,C53=1,SUM(C53:O53)=AP53),1,0)</f>
        <v>0</v>
      </c>
      <c r="AR53" s="1">
        <v>10</v>
      </c>
      <c r="AS53" s="1" t="s">
        <v>58</v>
      </c>
      <c r="AT53" s="1"/>
      <c r="AU53" s="1">
        <v>1</v>
      </c>
      <c r="AV53" s="1">
        <v>1</v>
      </c>
      <c r="AW53" s="1">
        <v>0</v>
      </c>
      <c r="AX53" s="1">
        <v>0</v>
      </c>
      <c r="AY53" s="1">
        <v>0</v>
      </c>
      <c r="AZ53" s="1">
        <v>1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1</v>
      </c>
      <c r="BH53" s="1">
        <f aca="true" t="shared" si="21" ref="BH53:BH66">SUM(AU53:BG53)</f>
        <v>4</v>
      </c>
      <c r="BI53" s="25">
        <f t="shared" si="7"/>
        <v>0</v>
      </c>
      <c r="BJ53" s="1"/>
      <c r="BK53" s="1"/>
      <c r="BL53" s="1">
        <v>10</v>
      </c>
      <c r="BM53" s="1" t="s">
        <v>2</v>
      </c>
      <c r="BN53" s="1"/>
      <c r="BO53" s="1">
        <f t="shared" si="8"/>
        <v>0</v>
      </c>
      <c r="BP53" s="1">
        <f t="shared" si="9"/>
        <v>0</v>
      </c>
      <c r="BQ53" s="1">
        <f t="shared" si="10"/>
        <v>0</v>
      </c>
      <c r="BR53" s="1">
        <f t="shared" si="11"/>
        <v>0</v>
      </c>
      <c r="BS53" s="1">
        <f t="shared" si="12"/>
        <v>0</v>
      </c>
      <c r="BT53" s="1">
        <f t="shared" si="13"/>
        <v>0</v>
      </c>
      <c r="BU53" s="1">
        <f t="shared" si="14"/>
        <v>0</v>
      </c>
      <c r="BV53" s="1">
        <f t="shared" si="15"/>
        <v>0</v>
      </c>
      <c r="BW53" s="1">
        <f t="shared" si="16"/>
        <v>0</v>
      </c>
      <c r="BX53" s="1">
        <f t="shared" si="17"/>
        <v>0</v>
      </c>
      <c r="BY53" s="1">
        <f t="shared" si="18"/>
        <v>0</v>
      </c>
      <c r="BZ53" s="1">
        <f t="shared" si="19"/>
        <v>0</v>
      </c>
      <c r="CA53" s="1">
        <f t="shared" si="20"/>
        <v>0</v>
      </c>
      <c r="CB53" s="1">
        <f aca="true" t="shared" si="22" ref="CB53:CB66">SUM(BO53:CA53)</f>
        <v>0</v>
      </c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</row>
    <row r="54" spans="1:183" ht="12.75">
      <c r="A54">
        <v>11</v>
      </c>
      <c r="B54" s="54">
        <f t="shared" si="1"/>
      </c>
      <c r="C54" s="1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1"/>
      <c r="Q54" s="7"/>
      <c r="R54" s="7"/>
      <c r="AM54" s="1">
        <f t="shared" si="6"/>
        <v>0</v>
      </c>
      <c r="AN54" s="1"/>
      <c r="AO54" s="1">
        <f t="shared" si="2"/>
      </c>
      <c r="AP54" s="63">
        <v>6</v>
      </c>
      <c r="AQ54" s="1">
        <f>IF(AND(O54=1,N54=1,M54=1,L54=1,H54=1,D54=1,SUM(C54:O54)=AP54),1,0)</f>
        <v>0</v>
      </c>
      <c r="AR54" s="1">
        <v>11</v>
      </c>
      <c r="AS54" s="1" t="s">
        <v>59</v>
      </c>
      <c r="AT54" s="1"/>
      <c r="AU54" s="1">
        <v>0</v>
      </c>
      <c r="AV54" s="1">
        <v>1</v>
      </c>
      <c r="AW54" s="1">
        <v>0</v>
      </c>
      <c r="AX54" s="1">
        <v>0</v>
      </c>
      <c r="AY54" s="1">
        <v>0</v>
      </c>
      <c r="AZ54" s="1">
        <v>1</v>
      </c>
      <c r="BA54" s="1">
        <v>0</v>
      </c>
      <c r="BB54" s="1">
        <v>0</v>
      </c>
      <c r="BC54" s="1">
        <v>0</v>
      </c>
      <c r="BD54" s="1">
        <v>1</v>
      </c>
      <c r="BE54" s="1">
        <v>1</v>
      </c>
      <c r="BF54" s="1">
        <v>1</v>
      </c>
      <c r="BG54" s="1">
        <v>1</v>
      </c>
      <c r="BH54" s="1">
        <f t="shared" si="21"/>
        <v>6</v>
      </c>
      <c r="BI54" s="25">
        <f t="shared" si="7"/>
        <v>0</v>
      </c>
      <c r="BJ54" s="1"/>
      <c r="BK54" s="1"/>
      <c r="BL54" s="1">
        <v>11</v>
      </c>
      <c r="BM54" s="1" t="s">
        <v>3</v>
      </c>
      <c r="BN54" s="1"/>
      <c r="BO54" s="1">
        <f t="shared" si="8"/>
        <v>0</v>
      </c>
      <c r="BP54" s="1">
        <f t="shared" si="9"/>
        <v>0</v>
      </c>
      <c r="BQ54" s="1">
        <f t="shared" si="10"/>
        <v>0</v>
      </c>
      <c r="BR54" s="1">
        <f t="shared" si="11"/>
        <v>0</v>
      </c>
      <c r="BS54" s="1">
        <f t="shared" si="12"/>
        <v>0</v>
      </c>
      <c r="BT54" s="1">
        <f t="shared" si="13"/>
        <v>0</v>
      </c>
      <c r="BU54" s="1">
        <f t="shared" si="14"/>
        <v>0</v>
      </c>
      <c r="BV54" s="1">
        <f t="shared" si="15"/>
        <v>0</v>
      </c>
      <c r="BW54" s="1">
        <f t="shared" si="16"/>
        <v>0</v>
      </c>
      <c r="BX54" s="1">
        <f t="shared" si="17"/>
        <v>0</v>
      </c>
      <c r="BY54" s="1">
        <f t="shared" si="18"/>
        <v>0</v>
      </c>
      <c r="BZ54" s="1">
        <f t="shared" si="19"/>
        <v>0</v>
      </c>
      <c r="CA54" s="1">
        <f t="shared" si="20"/>
        <v>0</v>
      </c>
      <c r="CB54" s="1">
        <f t="shared" si="22"/>
        <v>0</v>
      </c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</row>
    <row r="55" spans="1:183" ht="12.75">
      <c r="A55">
        <v>12</v>
      </c>
      <c r="B55" s="54">
        <f t="shared" si="1"/>
      </c>
      <c r="C55" s="1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1"/>
      <c r="Q55" s="7"/>
      <c r="R55" s="7"/>
      <c r="AM55" s="1">
        <f t="shared" si="6"/>
        <v>0</v>
      </c>
      <c r="AN55" s="1"/>
      <c r="AO55" s="1">
        <f t="shared" si="2"/>
      </c>
      <c r="AP55" s="63">
        <v>6</v>
      </c>
      <c r="AQ55" s="1">
        <f>IF(AND(O55=1,N55=1,M55=1,L55=1,H55=1,D55=1,SUM(C55:O55)=AP55),1,0)</f>
        <v>0</v>
      </c>
      <c r="AR55" s="1">
        <v>12</v>
      </c>
      <c r="AS55" s="1" t="s">
        <v>60</v>
      </c>
      <c r="AT55" s="1"/>
      <c r="AU55" s="1">
        <v>0</v>
      </c>
      <c r="AV55" s="1">
        <v>1</v>
      </c>
      <c r="AW55" s="1">
        <v>0</v>
      </c>
      <c r="AX55" s="1">
        <v>0</v>
      </c>
      <c r="AY55" s="1">
        <v>0</v>
      </c>
      <c r="AZ55" s="1">
        <v>1</v>
      </c>
      <c r="BA55" s="1">
        <v>0</v>
      </c>
      <c r="BB55" s="1">
        <v>0</v>
      </c>
      <c r="BC55" s="1">
        <v>0</v>
      </c>
      <c r="BD55" s="1">
        <v>1</v>
      </c>
      <c r="BE55" s="1">
        <v>1</v>
      </c>
      <c r="BF55" s="1">
        <v>1</v>
      </c>
      <c r="BG55" s="1">
        <v>1</v>
      </c>
      <c r="BH55" s="1">
        <f t="shared" si="21"/>
        <v>6</v>
      </c>
      <c r="BI55" s="25">
        <f t="shared" si="7"/>
        <v>0</v>
      </c>
      <c r="BJ55" s="1"/>
      <c r="BK55" s="1"/>
      <c r="BL55" s="1">
        <v>12</v>
      </c>
      <c r="BM55" s="1" t="s">
        <v>4</v>
      </c>
      <c r="BN55" s="1"/>
      <c r="BO55" s="1">
        <f t="shared" si="8"/>
        <v>0</v>
      </c>
      <c r="BP55" s="1">
        <f t="shared" si="9"/>
        <v>0</v>
      </c>
      <c r="BQ55" s="1">
        <f t="shared" si="10"/>
        <v>0</v>
      </c>
      <c r="BR55" s="1">
        <f t="shared" si="11"/>
        <v>0</v>
      </c>
      <c r="BS55" s="1">
        <f t="shared" si="12"/>
        <v>0</v>
      </c>
      <c r="BT55" s="1">
        <f t="shared" si="13"/>
        <v>0</v>
      </c>
      <c r="BU55" s="1">
        <f t="shared" si="14"/>
        <v>0</v>
      </c>
      <c r="BV55" s="1">
        <f t="shared" si="15"/>
        <v>0</v>
      </c>
      <c r="BW55" s="1">
        <f t="shared" si="16"/>
        <v>0</v>
      </c>
      <c r="BX55" s="1">
        <f t="shared" si="17"/>
        <v>0</v>
      </c>
      <c r="BY55" s="1">
        <f t="shared" si="18"/>
        <v>0</v>
      </c>
      <c r="BZ55" s="1">
        <f t="shared" si="19"/>
        <v>0</v>
      </c>
      <c r="CA55" s="1">
        <f t="shared" si="20"/>
        <v>0</v>
      </c>
      <c r="CB55" s="1">
        <f t="shared" si="22"/>
        <v>0</v>
      </c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</row>
    <row r="56" spans="1:183" ht="12.75">
      <c r="A56">
        <v>13</v>
      </c>
      <c r="B56" s="54">
        <f t="shared" si="1"/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41"/>
      <c r="AM56" s="1">
        <f t="shared" si="6"/>
        <v>0</v>
      </c>
      <c r="AN56" s="1"/>
      <c r="AO56" s="1">
        <f t="shared" si="2"/>
      </c>
      <c r="AP56" s="63">
        <v>5</v>
      </c>
      <c r="AQ56" s="1">
        <f>IF(AND(L56=1,H56=1,G56=1,E56=1,C56=1,SUM(C56:O56)=AP56),1,0)</f>
        <v>0</v>
      </c>
      <c r="AR56" s="1">
        <v>13</v>
      </c>
      <c r="AS56" s="1" t="s">
        <v>61</v>
      </c>
      <c r="AT56" s="1"/>
      <c r="AU56" s="1">
        <v>1</v>
      </c>
      <c r="AV56" s="1">
        <v>0</v>
      </c>
      <c r="AW56" s="1">
        <v>1</v>
      </c>
      <c r="AX56" s="1">
        <v>0</v>
      </c>
      <c r="AY56" s="1">
        <v>1</v>
      </c>
      <c r="AZ56" s="1">
        <v>1</v>
      </c>
      <c r="BA56" s="1">
        <v>0</v>
      </c>
      <c r="BB56" s="1">
        <v>0</v>
      </c>
      <c r="BC56" s="1">
        <v>0</v>
      </c>
      <c r="BD56" s="1">
        <v>1</v>
      </c>
      <c r="BE56" s="1">
        <v>0</v>
      </c>
      <c r="BF56" s="1">
        <v>0</v>
      </c>
      <c r="BG56" s="1">
        <v>0</v>
      </c>
      <c r="BH56" s="1">
        <f t="shared" si="21"/>
        <v>5</v>
      </c>
      <c r="BI56" s="25">
        <f t="shared" si="7"/>
        <v>0</v>
      </c>
      <c r="BJ56" s="1"/>
      <c r="BK56" s="1"/>
      <c r="BL56" s="1">
        <v>13</v>
      </c>
      <c r="BM56" s="1" t="s">
        <v>44</v>
      </c>
      <c r="BN56" s="1"/>
      <c r="BO56" s="1">
        <f t="shared" si="8"/>
        <v>0</v>
      </c>
      <c r="BP56" s="1">
        <f t="shared" si="9"/>
        <v>0</v>
      </c>
      <c r="BQ56" s="1">
        <f t="shared" si="10"/>
        <v>0</v>
      </c>
      <c r="BR56" s="1">
        <f t="shared" si="11"/>
        <v>0</v>
      </c>
      <c r="BS56" s="1">
        <f t="shared" si="12"/>
        <v>0</v>
      </c>
      <c r="BT56" s="1">
        <f t="shared" si="13"/>
        <v>0</v>
      </c>
      <c r="BU56" s="1">
        <f t="shared" si="14"/>
        <v>0</v>
      </c>
      <c r="BV56" s="1">
        <f t="shared" si="15"/>
        <v>0</v>
      </c>
      <c r="BW56" s="1">
        <f t="shared" si="16"/>
        <v>0</v>
      </c>
      <c r="BX56" s="1">
        <f t="shared" si="17"/>
        <v>0</v>
      </c>
      <c r="BY56" s="1">
        <f t="shared" si="18"/>
        <v>0</v>
      </c>
      <c r="BZ56" s="1">
        <f t="shared" si="19"/>
        <v>0</v>
      </c>
      <c r="CA56" s="1">
        <f t="shared" si="20"/>
        <v>0</v>
      </c>
      <c r="CB56" s="1">
        <f t="shared" si="22"/>
        <v>0</v>
      </c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</row>
    <row r="57" spans="1:183" ht="12.75">
      <c r="A57">
        <v>14</v>
      </c>
      <c r="B57" s="54">
        <f t="shared" si="1"/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41"/>
      <c r="AM57" s="1">
        <f>SUM(C57:O57)</f>
        <v>0</v>
      </c>
      <c r="AN57" s="1"/>
      <c r="AO57" s="1">
        <f t="shared" si="2"/>
      </c>
      <c r="AP57" s="63">
        <v>7</v>
      </c>
      <c r="AQ57" s="1">
        <f>IF(AND(O57=1,N57=1,M57=1,H57=1,G57=1,E57=1,C57=1,SUM(C57:O57)=AP57),1,0)</f>
        <v>0</v>
      </c>
      <c r="AR57" s="1">
        <v>14</v>
      </c>
      <c r="AS57" s="1" t="s">
        <v>62</v>
      </c>
      <c r="AT57" s="1"/>
      <c r="AU57" s="1">
        <v>1</v>
      </c>
      <c r="AV57" s="1">
        <v>0</v>
      </c>
      <c r="AW57" s="1">
        <v>1</v>
      </c>
      <c r="AX57" s="1">
        <v>0</v>
      </c>
      <c r="AY57" s="1">
        <v>1</v>
      </c>
      <c r="AZ57" s="1">
        <v>1</v>
      </c>
      <c r="BA57" s="1">
        <v>0</v>
      </c>
      <c r="BB57" s="1">
        <v>0</v>
      </c>
      <c r="BC57" s="1">
        <v>0</v>
      </c>
      <c r="BD57" s="1">
        <v>0</v>
      </c>
      <c r="BE57" s="1">
        <v>1</v>
      </c>
      <c r="BF57" s="1">
        <v>1</v>
      </c>
      <c r="BG57" s="1">
        <v>1</v>
      </c>
      <c r="BH57" s="1">
        <f t="shared" si="21"/>
        <v>7</v>
      </c>
      <c r="BI57" s="25">
        <f t="shared" si="7"/>
        <v>0</v>
      </c>
      <c r="BJ57" s="1"/>
      <c r="BK57" s="1"/>
      <c r="BL57" s="1">
        <v>14</v>
      </c>
      <c r="BM57" s="1" t="s">
        <v>30</v>
      </c>
      <c r="BN57" s="1"/>
      <c r="BO57" s="1">
        <f t="shared" si="8"/>
        <v>0</v>
      </c>
      <c r="BP57" s="1">
        <f t="shared" si="9"/>
        <v>0</v>
      </c>
      <c r="BQ57" s="1">
        <f t="shared" si="10"/>
        <v>0</v>
      </c>
      <c r="BR57" s="1">
        <f t="shared" si="11"/>
        <v>0</v>
      </c>
      <c r="BS57" s="1">
        <f t="shared" si="12"/>
        <v>0</v>
      </c>
      <c r="BT57" s="1">
        <f t="shared" si="13"/>
        <v>0</v>
      </c>
      <c r="BU57" s="1">
        <f t="shared" si="14"/>
        <v>0</v>
      </c>
      <c r="BV57" s="1">
        <f t="shared" si="15"/>
        <v>0</v>
      </c>
      <c r="BW57" s="1">
        <f t="shared" si="16"/>
        <v>0</v>
      </c>
      <c r="BX57" s="1">
        <f t="shared" si="17"/>
        <v>0</v>
      </c>
      <c r="BY57" s="1">
        <f t="shared" si="18"/>
        <v>0</v>
      </c>
      <c r="BZ57" s="1">
        <f t="shared" si="19"/>
        <v>0</v>
      </c>
      <c r="CA57" s="1">
        <f t="shared" si="20"/>
        <v>0</v>
      </c>
      <c r="CB57" s="1">
        <f t="shared" si="22"/>
        <v>0</v>
      </c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</row>
    <row r="58" spans="1:183" ht="12.75">
      <c r="A58">
        <v>15</v>
      </c>
      <c r="B58" s="54">
        <f t="shared" si="1"/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41"/>
      <c r="AM58" s="1">
        <f t="shared" si="6"/>
        <v>0</v>
      </c>
      <c r="AN58" s="1"/>
      <c r="AO58" s="1">
        <f t="shared" si="2"/>
      </c>
      <c r="AP58" s="63">
        <v>6</v>
      </c>
      <c r="AQ58" s="1">
        <f>IF(AND(O58=1,N58=1,M58=1,L58=1,I58=1,E58=1,SUM(C58:O58)=AP58),1,0)</f>
        <v>0</v>
      </c>
      <c r="AR58" s="1">
        <v>15</v>
      </c>
      <c r="AS58" s="1" t="s">
        <v>63</v>
      </c>
      <c r="AT58" s="1"/>
      <c r="AU58" s="1">
        <v>0</v>
      </c>
      <c r="AV58" s="1">
        <v>0</v>
      </c>
      <c r="AW58" s="1">
        <v>1</v>
      </c>
      <c r="AX58" s="1">
        <v>0</v>
      </c>
      <c r="AY58" s="1">
        <v>0</v>
      </c>
      <c r="AZ58" s="1">
        <v>0</v>
      </c>
      <c r="BA58" s="1">
        <v>1</v>
      </c>
      <c r="BB58" s="1">
        <v>0</v>
      </c>
      <c r="BC58" s="1">
        <v>0</v>
      </c>
      <c r="BD58" s="1">
        <v>1</v>
      </c>
      <c r="BE58" s="1">
        <v>1</v>
      </c>
      <c r="BF58" s="1">
        <v>1</v>
      </c>
      <c r="BG58" s="1">
        <v>1</v>
      </c>
      <c r="BH58" s="1">
        <f t="shared" si="21"/>
        <v>6</v>
      </c>
      <c r="BI58" s="25">
        <f t="shared" si="7"/>
        <v>0</v>
      </c>
      <c r="BJ58" s="1"/>
      <c r="BK58" s="1"/>
      <c r="BL58" s="1">
        <v>15</v>
      </c>
      <c r="BM58" s="1" t="s">
        <v>26</v>
      </c>
      <c r="BN58" s="1"/>
      <c r="BO58" s="1">
        <f t="shared" si="8"/>
        <v>0</v>
      </c>
      <c r="BP58" s="1">
        <f t="shared" si="9"/>
        <v>0</v>
      </c>
      <c r="BQ58" s="1">
        <f t="shared" si="10"/>
        <v>0</v>
      </c>
      <c r="BR58" s="1">
        <f t="shared" si="11"/>
        <v>0</v>
      </c>
      <c r="BS58" s="1">
        <f t="shared" si="12"/>
        <v>0</v>
      </c>
      <c r="BT58" s="1">
        <f t="shared" si="13"/>
        <v>0</v>
      </c>
      <c r="BU58" s="1">
        <f t="shared" si="14"/>
        <v>0</v>
      </c>
      <c r="BV58" s="1">
        <f t="shared" si="15"/>
        <v>0</v>
      </c>
      <c r="BW58" s="1">
        <f t="shared" si="16"/>
        <v>0</v>
      </c>
      <c r="BX58" s="1">
        <f t="shared" si="17"/>
        <v>0</v>
      </c>
      <c r="BY58" s="1">
        <f t="shared" si="18"/>
        <v>0</v>
      </c>
      <c r="BZ58" s="1">
        <f t="shared" si="19"/>
        <v>0</v>
      </c>
      <c r="CA58" s="1">
        <f t="shared" si="20"/>
        <v>0</v>
      </c>
      <c r="CB58" s="1">
        <f t="shared" si="22"/>
        <v>0</v>
      </c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</row>
    <row r="59" spans="1:183" ht="12.75">
      <c r="A59">
        <v>16</v>
      </c>
      <c r="B59" s="54">
        <f t="shared" si="1"/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41"/>
      <c r="AM59" s="1">
        <f t="shared" si="6"/>
        <v>0</v>
      </c>
      <c r="AN59" s="1"/>
      <c r="AO59" s="1">
        <f t="shared" si="2"/>
      </c>
      <c r="AP59" s="63">
        <v>7</v>
      </c>
      <c r="AQ59" s="1">
        <f>IF(AND(O59=1,N59=1,M59=1,L59=1,J59=1,G59=1,F59=1,SUM(C59:O59)=AP59),1,0)</f>
        <v>0</v>
      </c>
      <c r="AR59" s="1">
        <v>16</v>
      </c>
      <c r="AS59" s="1" t="s">
        <v>64</v>
      </c>
      <c r="AT59" s="1"/>
      <c r="AU59" s="1">
        <v>0</v>
      </c>
      <c r="AV59" s="1">
        <v>0</v>
      </c>
      <c r="AW59" s="1">
        <v>0</v>
      </c>
      <c r="AX59" s="1">
        <v>1</v>
      </c>
      <c r="AY59" s="1">
        <v>1</v>
      </c>
      <c r="AZ59" s="1">
        <v>0</v>
      </c>
      <c r="BA59" s="1">
        <v>0</v>
      </c>
      <c r="BB59" s="1">
        <v>1</v>
      </c>
      <c r="BC59" s="1">
        <v>0</v>
      </c>
      <c r="BD59" s="1">
        <v>1</v>
      </c>
      <c r="BE59" s="1">
        <v>1</v>
      </c>
      <c r="BF59" s="1">
        <v>1</v>
      </c>
      <c r="BG59" s="1">
        <v>1</v>
      </c>
      <c r="BH59" s="1">
        <f t="shared" si="21"/>
        <v>7</v>
      </c>
      <c r="BI59" s="25">
        <f t="shared" si="7"/>
        <v>0</v>
      </c>
      <c r="BJ59" s="1"/>
      <c r="BK59" s="1"/>
      <c r="BL59" s="1">
        <v>16</v>
      </c>
      <c r="BM59" s="1" t="s">
        <v>27</v>
      </c>
      <c r="BN59" s="1"/>
      <c r="BO59" s="1">
        <f t="shared" si="8"/>
        <v>0</v>
      </c>
      <c r="BP59" s="1">
        <f t="shared" si="9"/>
        <v>0</v>
      </c>
      <c r="BQ59" s="1">
        <f t="shared" si="10"/>
        <v>0</v>
      </c>
      <c r="BR59" s="1">
        <f t="shared" si="11"/>
        <v>0</v>
      </c>
      <c r="BS59" s="1">
        <f t="shared" si="12"/>
        <v>0</v>
      </c>
      <c r="BT59" s="1">
        <f t="shared" si="13"/>
        <v>0</v>
      </c>
      <c r="BU59" s="1">
        <f t="shared" si="14"/>
        <v>0</v>
      </c>
      <c r="BV59" s="1">
        <f t="shared" si="15"/>
        <v>0</v>
      </c>
      <c r="BW59" s="1">
        <f t="shared" si="16"/>
        <v>0</v>
      </c>
      <c r="BX59" s="1">
        <f t="shared" si="17"/>
        <v>0</v>
      </c>
      <c r="BY59" s="1">
        <f t="shared" si="18"/>
        <v>0</v>
      </c>
      <c r="BZ59" s="1">
        <f t="shared" si="19"/>
        <v>0</v>
      </c>
      <c r="CA59" s="1">
        <f t="shared" si="20"/>
        <v>0</v>
      </c>
      <c r="CB59" s="1">
        <f t="shared" si="22"/>
        <v>0</v>
      </c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</row>
    <row r="60" spans="1:183" ht="12.75">
      <c r="A60">
        <v>17</v>
      </c>
      <c r="B60" s="54">
        <f t="shared" si="1"/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41"/>
      <c r="AM60" s="1">
        <f t="shared" si="6"/>
        <v>0</v>
      </c>
      <c r="AN60" s="1"/>
      <c r="AO60" s="1">
        <f t="shared" si="2"/>
      </c>
      <c r="AP60" s="63">
        <v>8</v>
      </c>
      <c r="AQ60" s="1">
        <f>IF(AND(O60=1,N60=1,M60=1,L60=1,G60=1,E60=1,SUM(C60:O60)=AP60),1,0)</f>
        <v>0</v>
      </c>
      <c r="AR60" s="1">
        <v>17</v>
      </c>
      <c r="AS60" s="1" t="s">
        <v>65</v>
      </c>
      <c r="AT60" s="1"/>
      <c r="AU60" s="1">
        <v>0</v>
      </c>
      <c r="AV60" s="1">
        <v>0</v>
      </c>
      <c r="AW60" s="1">
        <v>1</v>
      </c>
      <c r="AX60" s="1">
        <v>0</v>
      </c>
      <c r="AY60" s="1">
        <v>1</v>
      </c>
      <c r="AZ60" s="1">
        <v>0</v>
      </c>
      <c r="BA60" s="1">
        <v>0</v>
      </c>
      <c r="BB60" s="1">
        <v>0</v>
      </c>
      <c r="BC60" s="1">
        <v>0</v>
      </c>
      <c r="BD60" s="1">
        <v>1</v>
      </c>
      <c r="BE60" s="1">
        <v>1</v>
      </c>
      <c r="BF60" s="1">
        <v>1</v>
      </c>
      <c r="BG60" s="1">
        <v>1</v>
      </c>
      <c r="BH60" s="1">
        <f t="shared" si="21"/>
        <v>6</v>
      </c>
      <c r="BI60" s="25">
        <f t="shared" si="7"/>
        <v>0</v>
      </c>
      <c r="BJ60" s="1"/>
      <c r="BK60" s="1"/>
      <c r="BL60" s="1">
        <v>17</v>
      </c>
      <c r="BM60" s="1" t="s">
        <v>7</v>
      </c>
      <c r="BN60" s="1"/>
      <c r="BO60" s="1">
        <f t="shared" si="8"/>
        <v>0</v>
      </c>
      <c r="BP60" s="1">
        <f t="shared" si="9"/>
        <v>0</v>
      </c>
      <c r="BQ60" s="1">
        <f t="shared" si="10"/>
        <v>0</v>
      </c>
      <c r="BR60" s="1">
        <f t="shared" si="11"/>
        <v>0</v>
      </c>
      <c r="BS60" s="1">
        <f t="shared" si="12"/>
        <v>0</v>
      </c>
      <c r="BT60" s="1">
        <f t="shared" si="13"/>
        <v>0</v>
      </c>
      <c r="BU60" s="1">
        <f t="shared" si="14"/>
        <v>0</v>
      </c>
      <c r="BV60" s="1">
        <f t="shared" si="15"/>
        <v>0</v>
      </c>
      <c r="BW60" s="1">
        <f t="shared" si="16"/>
        <v>0</v>
      </c>
      <c r="BX60" s="1">
        <f t="shared" si="17"/>
        <v>0</v>
      </c>
      <c r="BY60" s="1">
        <f t="shared" si="18"/>
        <v>0</v>
      </c>
      <c r="BZ60" s="1">
        <f t="shared" si="19"/>
        <v>0</v>
      </c>
      <c r="CA60" s="1">
        <f t="shared" si="20"/>
        <v>0</v>
      </c>
      <c r="CB60" s="1">
        <f t="shared" si="22"/>
        <v>0</v>
      </c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</row>
    <row r="61" spans="1:183" ht="12.75">
      <c r="A61">
        <v>18</v>
      </c>
      <c r="B61" s="54">
        <f t="shared" si="1"/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41"/>
      <c r="AM61" s="1">
        <f t="shared" si="6"/>
        <v>0</v>
      </c>
      <c r="AN61" s="1"/>
      <c r="AO61" s="1">
        <f t="shared" si="2"/>
      </c>
      <c r="AP61" s="63">
        <v>8</v>
      </c>
      <c r="AQ61" s="1">
        <f>IF(AND(O61=1,N61=1,M61=1,L61=1,K61=1,I61=1,H61=1,E61=1,SUM(C61:O61)=AP61),1,0)</f>
        <v>0</v>
      </c>
      <c r="AR61" s="1">
        <v>18</v>
      </c>
      <c r="AS61" s="1" t="s">
        <v>66</v>
      </c>
      <c r="AT61" s="1"/>
      <c r="AU61" s="1">
        <v>0</v>
      </c>
      <c r="AV61" s="1">
        <v>0</v>
      </c>
      <c r="AW61" s="1">
        <v>1</v>
      </c>
      <c r="AX61" s="1">
        <v>0</v>
      </c>
      <c r="AY61" s="1">
        <v>0</v>
      </c>
      <c r="AZ61" s="1">
        <v>1</v>
      </c>
      <c r="BA61" s="1">
        <v>1</v>
      </c>
      <c r="BB61" s="1">
        <v>0</v>
      </c>
      <c r="BC61" s="1">
        <v>1</v>
      </c>
      <c r="BD61" s="1">
        <v>1</v>
      </c>
      <c r="BE61" s="1">
        <v>1</v>
      </c>
      <c r="BF61" s="1">
        <v>1</v>
      </c>
      <c r="BG61" s="1">
        <v>1</v>
      </c>
      <c r="BH61" s="1">
        <f t="shared" si="21"/>
        <v>8</v>
      </c>
      <c r="BI61" s="25">
        <f t="shared" si="7"/>
        <v>0</v>
      </c>
      <c r="BJ61" s="1"/>
      <c r="BK61" s="1"/>
      <c r="BL61" s="1">
        <v>18</v>
      </c>
      <c r="BM61" s="1" t="s">
        <v>9</v>
      </c>
      <c r="BN61" s="1"/>
      <c r="BO61" s="1">
        <f t="shared" si="8"/>
        <v>0</v>
      </c>
      <c r="BP61" s="1">
        <f t="shared" si="9"/>
        <v>0</v>
      </c>
      <c r="BQ61" s="1">
        <f t="shared" si="10"/>
        <v>0</v>
      </c>
      <c r="BR61" s="1">
        <f t="shared" si="11"/>
        <v>0</v>
      </c>
      <c r="BS61" s="1">
        <f t="shared" si="12"/>
        <v>0</v>
      </c>
      <c r="BT61" s="1">
        <f t="shared" si="13"/>
        <v>0</v>
      </c>
      <c r="BU61" s="1">
        <f t="shared" si="14"/>
        <v>0</v>
      </c>
      <c r="BV61" s="1">
        <f t="shared" si="15"/>
        <v>0</v>
      </c>
      <c r="BW61" s="1">
        <f t="shared" si="16"/>
        <v>0</v>
      </c>
      <c r="BX61" s="1">
        <f t="shared" si="17"/>
        <v>0</v>
      </c>
      <c r="BY61" s="1">
        <f t="shared" si="18"/>
        <v>0</v>
      </c>
      <c r="BZ61" s="1">
        <f t="shared" si="19"/>
        <v>0</v>
      </c>
      <c r="CA61" s="1">
        <f t="shared" si="20"/>
        <v>0</v>
      </c>
      <c r="CB61" s="1">
        <f t="shared" si="22"/>
        <v>0</v>
      </c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</row>
    <row r="62" spans="1:183" ht="12.75">
      <c r="A62">
        <v>19</v>
      </c>
      <c r="B62" s="54">
        <f t="shared" si="1"/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41" t="s">
        <v>45</v>
      </c>
      <c r="AM62" s="1">
        <f t="shared" si="6"/>
        <v>0</v>
      </c>
      <c r="AN62" s="1"/>
      <c r="AO62" s="1">
        <f t="shared" si="2"/>
      </c>
      <c r="AP62" s="63">
        <v>7</v>
      </c>
      <c r="AQ62" s="1">
        <f>IF(AND(O62=1,N62=1,M62=1,L62=1,I62=1,G62=1,E62=1,SUM(C62:O62)=AP62),1,0)</f>
        <v>0</v>
      </c>
      <c r="AR62" s="1">
        <v>19</v>
      </c>
      <c r="AS62" s="1" t="s">
        <v>71</v>
      </c>
      <c r="AT62" s="1"/>
      <c r="AU62" s="1">
        <v>0</v>
      </c>
      <c r="AV62" s="1">
        <v>0</v>
      </c>
      <c r="AW62" s="1">
        <v>1</v>
      </c>
      <c r="AX62" s="1">
        <v>0</v>
      </c>
      <c r="AY62" s="1">
        <v>1</v>
      </c>
      <c r="AZ62" s="1">
        <v>0</v>
      </c>
      <c r="BA62" s="1">
        <v>1</v>
      </c>
      <c r="BB62" s="1">
        <v>0</v>
      </c>
      <c r="BC62" s="1">
        <v>0</v>
      </c>
      <c r="BD62" s="1">
        <v>1</v>
      </c>
      <c r="BE62" s="1">
        <v>1</v>
      </c>
      <c r="BF62" s="1">
        <v>1</v>
      </c>
      <c r="BG62" s="1">
        <v>1</v>
      </c>
      <c r="BH62" s="1">
        <f t="shared" si="21"/>
        <v>7</v>
      </c>
      <c r="BI62" s="25">
        <f t="shared" si="7"/>
        <v>0</v>
      </c>
      <c r="BJ62" s="1"/>
      <c r="BK62" s="1"/>
      <c r="BL62" s="1">
        <v>19</v>
      </c>
      <c r="BM62" s="1" t="s">
        <v>11</v>
      </c>
      <c r="BN62" s="1"/>
      <c r="BO62" s="1">
        <f t="shared" si="8"/>
        <v>0</v>
      </c>
      <c r="BP62" s="1">
        <f t="shared" si="9"/>
        <v>0</v>
      </c>
      <c r="BQ62" s="1">
        <f t="shared" si="10"/>
        <v>0</v>
      </c>
      <c r="BR62" s="1">
        <f t="shared" si="11"/>
        <v>0</v>
      </c>
      <c r="BS62" s="1">
        <f t="shared" si="12"/>
        <v>0</v>
      </c>
      <c r="BT62" s="1">
        <f t="shared" si="13"/>
        <v>0</v>
      </c>
      <c r="BU62" s="1">
        <f t="shared" si="14"/>
        <v>0</v>
      </c>
      <c r="BV62" s="1">
        <f t="shared" si="15"/>
        <v>0</v>
      </c>
      <c r="BW62" s="1">
        <f t="shared" si="16"/>
        <v>0</v>
      </c>
      <c r="BX62" s="1">
        <f t="shared" si="17"/>
        <v>0</v>
      </c>
      <c r="BY62" s="1">
        <f t="shared" si="18"/>
        <v>0</v>
      </c>
      <c r="BZ62" s="1">
        <f t="shared" si="19"/>
        <v>0</v>
      </c>
      <c r="CA62" s="1">
        <f t="shared" si="20"/>
        <v>0</v>
      </c>
      <c r="CB62" s="1">
        <f t="shared" si="22"/>
        <v>0</v>
      </c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</row>
    <row r="63" spans="1:183" ht="12.75">
      <c r="A63">
        <v>20</v>
      </c>
      <c r="B63" s="54">
        <f t="shared" si="1"/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41"/>
      <c r="AM63" s="1">
        <f t="shared" si="6"/>
        <v>0</v>
      </c>
      <c r="AN63" s="1"/>
      <c r="AO63" s="1">
        <f t="shared" si="2"/>
      </c>
      <c r="AP63" s="63">
        <v>7</v>
      </c>
      <c r="AQ63" s="1">
        <f>IF(AND(O63=1,N63=1,M63=1,L63=1,J63=1,G63=1,F63=1,SUM(C63:O63)=AP63),1,0)</f>
        <v>0</v>
      </c>
      <c r="AR63" s="1">
        <v>20</v>
      </c>
      <c r="AS63" s="1" t="s">
        <v>67</v>
      </c>
      <c r="AT63" s="1"/>
      <c r="AU63" s="1">
        <v>0</v>
      </c>
      <c r="AV63" s="1">
        <v>0</v>
      </c>
      <c r="AW63" s="1">
        <v>0</v>
      </c>
      <c r="AX63" s="1">
        <v>1</v>
      </c>
      <c r="AY63" s="1">
        <v>1</v>
      </c>
      <c r="AZ63" s="1">
        <v>0</v>
      </c>
      <c r="BA63" s="1">
        <v>0</v>
      </c>
      <c r="BB63" s="1">
        <v>1</v>
      </c>
      <c r="BC63" s="1">
        <v>0</v>
      </c>
      <c r="BD63" s="1">
        <v>1</v>
      </c>
      <c r="BE63" s="1">
        <v>1</v>
      </c>
      <c r="BF63" s="1">
        <v>1</v>
      </c>
      <c r="BG63" s="1">
        <v>1</v>
      </c>
      <c r="BH63" s="1">
        <f t="shared" si="21"/>
        <v>7</v>
      </c>
      <c r="BI63" s="25">
        <f t="shared" si="7"/>
        <v>0</v>
      </c>
      <c r="BJ63" s="1"/>
      <c r="BK63" s="1"/>
      <c r="BL63" s="1">
        <v>20</v>
      </c>
      <c r="BM63" s="1" t="s">
        <v>31</v>
      </c>
      <c r="BN63" s="1"/>
      <c r="BO63" s="1">
        <f t="shared" si="8"/>
        <v>0</v>
      </c>
      <c r="BP63" s="1">
        <f t="shared" si="9"/>
        <v>0</v>
      </c>
      <c r="BQ63" s="1">
        <f t="shared" si="10"/>
        <v>0</v>
      </c>
      <c r="BR63" s="1">
        <f t="shared" si="11"/>
        <v>0</v>
      </c>
      <c r="BS63" s="1">
        <f t="shared" si="12"/>
        <v>0</v>
      </c>
      <c r="BT63" s="1">
        <f t="shared" si="13"/>
        <v>0</v>
      </c>
      <c r="BU63" s="1">
        <f t="shared" si="14"/>
        <v>0</v>
      </c>
      <c r="BV63" s="1">
        <f t="shared" si="15"/>
        <v>0</v>
      </c>
      <c r="BW63" s="1">
        <f t="shared" si="16"/>
        <v>0</v>
      </c>
      <c r="BX63" s="1">
        <f t="shared" si="17"/>
        <v>0</v>
      </c>
      <c r="BY63" s="1">
        <f t="shared" si="18"/>
        <v>0</v>
      </c>
      <c r="BZ63" s="1">
        <f t="shared" si="19"/>
        <v>0</v>
      </c>
      <c r="CA63" s="1">
        <f t="shared" si="20"/>
        <v>0</v>
      </c>
      <c r="CB63" s="1">
        <f t="shared" si="22"/>
        <v>0</v>
      </c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</row>
    <row r="64" spans="1:183" ht="12.75">
      <c r="A64">
        <v>21</v>
      </c>
      <c r="B64" s="54">
        <f t="shared" si="1"/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41"/>
      <c r="AM64" s="1">
        <f>SUM(C64:O64)</f>
        <v>0</v>
      </c>
      <c r="AN64" s="1"/>
      <c r="AO64" s="1">
        <f t="shared" si="2"/>
      </c>
      <c r="AP64" s="63">
        <v>7</v>
      </c>
      <c r="AQ64" s="1">
        <f>IF(AND(O64=1,N64=1,M64=1,L64=1,K64=1,F64=1,C64=1,SUM(C64:O64)=AP64),1,0)</f>
        <v>0</v>
      </c>
      <c r="AR64" s="1">
        <v>21</v>
      </c>
      <c r="AS64" s="1" t="s">
        <v>68</v>
      </c>
      <c r="AT64" s="1"/>
      <c r="AU64" s="1">
        <v>1</v>
      </c>
      <c r="AV64" s="1">
        <v>0</v>
      </c>
      <c r="AW64" s="1">
        <v>0</v>
      </c>
      <c r="AX64" s="1">
        <v>1</v>
      </c>
      <c r="AY64" s="1">
        <v>0</v>
      </c>
      <c r="AZ64" s="1">
        <v>0</v>
      </c>
      <c r="BA64" s="1">
        <v>0</v>
      </c>
      <c r="BB64" s="1">
        <v>0</v>
      </c>
      <c r="BC64" s="1">
        <v>1</v>
      </c>
      <c r="BD64" s="1">
        <v>1</v>
      </c>
      <c r="BE64" s="1">
        <v>1</v>
      </c>
      <c r="BF64" s="1">
        <v>1</v>
      </c>
      <c r="BG64" s="1">
        <v>1</v>
      </c>
      <c r="BH64" s="1">
        <f t="shared" si="21"/>
        <v>7</v>
      </c>
      <c r="BI64" s="25">
        <f t="shared" si="7"/>
        <v>0</v>
      </c>
      <c r="BJ64" s="1"/>
      <c r="BK64" s="1"/>
      <c r="BL64" s="1">
        <v>21</v>
      </c>
      <c r="BM64" s="1" t="s">
        <v>12</v>
      </c>
      <c r="BN64" s="1"/>
      <c r="BO64" s="1">
        <f t="shared" si="8"/>
        <v>0</v>
      </c>
      <c r="BP64" s="1">
        <f t="shared" si="9"/>
        <v>0</v>
      </c>
      <c r="BQ64" s="1">
        <f t="shared" si="10"/>
        <v>0</v>
      </c>
      <c r="BR64" s="1">
        <f t="shared" si="11"/>
        <v>0</v>
      </c>
      <c r="BS64" s="1">
        <f t="shared" si="12"/>
        <v>0</v>
      </c>
      <c r="BT64" s="1">
        <f t="shared" si="13"/>
        <v>0</v>
      </c>
      <c r="BU64" s="1">
        <f t="shared" si="14"/>
        <v>0</v>
      </c>
      <c r="BV64" s="1">
        <f t="shared" si="15"/>
        <v>0</v>
      </c>
      <c r="BW64" s="1">
        <f t="shared" si="16"/>
        <v>0</v>
      </c>
      <c r="BX64" s="1">
        <f t="shared" si="17"/>
        <v>0</v>
      </c>
      <c r="BY64" s="1">
        <f t="shared" si="18"/>
        <v>0</v>
      </c>
      <c r="BZ64" s="1">
        <f t="shared" si="19"/>
        <v>0</v>
      </c>
      <c r="CA64" s="1">
        <f t="shared" si="20"/>
        <v>0</v>
      </c>
      <c r="CB64" s="1">
        <f t="shared" si="22"/>
        <v>0</v>
      </c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</row>
    <row r="65" spans="1:183" ht="12.75">
      <c r="A65">
        <v>22</v>
      </c>
      <c r="B65" s="54">
        <f t="shared" si="1"/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41"/>
      <c r="AM65" s="1">
        <f t="shared" si="6"/>
        <v>0</v>
      </c>
      <c r="AN65" s="1"/>
      <c r="AO65" s="1">
        <f t="shared" si="2"/>
      </c>
      <c r="AP65" s="1">
        <v>7</v>
      </c>
      <c r="AQ65" s="1">
        <f>IF(AND(O65=1,N65=1,M65=1,L65=1,K65=1,F65=1,C65=1,SUM(C65:O65)=AP65),1,0)</f>
        <v>0</v>
      </c>
      <c r="AR65" s="1">
        <v>22</v>
      </c>
      <c r="AS65" s="1" t="s">
        <v>69</v>
      </c>
      <c r="AT65" s="1"/>
      <c r="AU65" s="1">
        <v>1</v>
      </c>
      <c r="AV65" s="1">
        <v>0</v>
      </c>
      <c r="AW65" s="1">
        <v>0</v>
      </c>
      <c r="AX65" s="1">
        <v>1</v>
      </c>
      <c r="AY65" s="1">
        <v>0</v>
      </c>
      <c r="AZ65" s="1">
        <v>0</v>
      </c>
      <c r="BA65" s="1">
        <v>0</v>
      </c>
      <c r="BB65" s="1">
        <v>0</v>
      </c>
      <c r="BC65" s="1">
        <v>1</v>
      </c>
      <c r="BD65" s="1">
        <v>1</v>
      </c>
      <c r="BE65" s="1">
        <v>1</v>
      </c>
      <c r="BF65" s="1">
        <v>1</v>
      </c>
      <c r="BG65" s="1">
        <v>1</v>
      </c>
      <c r="BH65" s="1">
        <f t="shared" si="21"/>
        <v>7</v>
      </c>
      <c r="BI65" s="25">
        <f t="shared" si="7"/>
        <v>0</v>
      </c>
      <c r="BJ65" s="1"/>
      <c r="BK65" s="1"/>
      <c r="BL65" s="1">
        <v>22</v>
      </c>
      <c r="BM65" s="1" t="s">
        <v>13</v>
      </c>
      <c r="BN65" s="1"/>
      <c r="BO65" s="1">
        <f t="shared" si="8"/>
        <v>0</v>
      </c>
      <c r="BP65" s="1">
        <f t="shared" si="9"/>
        <v>0</v>
      </c>
      <c r="BQ65" s="1">
        <f t="shared" si="10"/>
        <v>0</v>
      </c>
      <c r="BR65" s="1">
        <f t="shared" si="11"/>
        <v>0</v>
      </c>
      <c r="BS65" s="1">
        <f t="shared" si="12"/>
        <v>0</v>
      </c>
      <c r="BT65" s="1">
        <f t="shared" si="13"/>
        <v>0</v>
      </c>
      <c r="BU65" s="1">
        <f t="shared" si="14"/>
        <v>0</v>
      </c>
      <c r="BV65" s="1">
        <f t="shared" si="15"/>
        <v>0</v>
      </c>
      <c r="BW65" s="1">
        <f t="shared" si="16"/>
        <v>0</v>
      </c>
      <c r="BX65" s="1">
        <f t="shared" si="17"/>
        <v>0</v>
      </c>
      <c r="BY65" s="1">
        <f t="shared" si="18"/>
        <v>0</v>
      </c>
      <c r="BZ65" s="1">
        <f t="shared" si="19"/>
        <v>0</v>
      </c>
      <c r="CA65" s="1">
        <f t="shared" si="20"/>
        <v>0</v>
      </c>
      <c r="CB65" s="1">
        <f t="shared" si="22"/>
        <v>0</v>
      </c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</row>
    <row r="66" spans="1:183" ht="12.75">
      <c r="A66">
        <v>23</v>
      </c>
      <c r="B66" s="54">
        <f t="shared" si="1"/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41"/>
      <c r="AM66" s="1">
        <f t="shared" si="6"/>
        <v>0</v>
      </c>
      <c r="AN66" s="1"/>
      <c r="AO66" s="1">
        <f>IF(SUM(C66:O66)=AP66,1,"")</f>
      </c>
      <c r="AP66" s="1">
        <v>6</v>
      </c>
      <c r="AQ66" s="1">
        <f>IF(AND(O66=1,N66=1,M66=1,L66=1,K66=1,F66=1,SUM(C66:O66)=AP66),1,0)</f>
        <v>0</v>
      </c>
      <c r="AR66" s="1">
        <v>23</v>
      </c>
      <c r="AS66" s="1" t="s">
        <v>70</v>
      </c>
      <c r="AT66" s="1"/>
      <c r="AU66" s="1">
        <v>0</v>
      </c>
      <c r="AV66" s="1">
        <v>0</v>
      </c>
      <c r="AW66" s="1">
        <v>0</v>
      </c>
      <c r="AX66" s="1">
        <v>1</v>
      </c>
      <c r="AY66" s="1">
        <v>0</v>
      </c>
      <c r="AZ66" s="1">
        <v>0</v>
      </c>
      <c r="BA66" s="1">
        <v>0</v>
      </c>
      <c r="BB66" s="1">
        <v>0</v>
      </c>
      <c r="BC66" s="1">
        <v>1</v>
      </c>
      <c r="BD66" s="1">
        <v>1</v>
      </c>
      <c r="BE66" s="1">
        <v>1</v>
      </c>
      <c r="BF66" s="1">
        <v>1</v>
      </c>
      <c r="BG66" s="1">
        <v>1</v>
      </c>
      <c r="BH66" s="1">
        <f t="shared" si="21"/>
        <v>6</v>
      </c>
      <c r="BI66" s="25">
        <f>IF(AND(C66=AU66,D66=AV66,E66=AW66,F66=AX66,G66=AY66,H66=AZ66,I66=BA66,J66=BB66,K66=BC66,L66=BD66,M66=BE66,N66=BF66,O66=BG66),1,0)</f>
        <v>0</v>
      </c>
      <c r="BJ66" s="1"/>
      <c r="BK66" s="1"/>
      <c r="BL66" s="1">
        <v>23</v>
      </c>
      <c r="BM66" s="1" t="s">
        <v>14</v>
      </c>
      <c r="BN66" s="1"/>
      <c r="BO66" s="1">
        <f t="shared" si="8"/>
        <v>0</v>
      </c>
      <c r="BP66" s="1">
        <f t="shared" si="9"/>
        <v>0</v>
      </c>
      <c r="BQ66" s="1">
        <f t="shared" si="10"/>
        <v>0</v>
      </c>
      <c r="BR66" s="1">
        <f>F66</f>
        <v>0</v>
      </c>
      <c r="BS66" s="1">
        <f t="shared" si="12"/>
        <v>0</v>
      </c>
      <c r="BT66" s="1">
        <f t="shared" si="13"/>
        <v>0</v>
      </c>
      <c r="BU66" s="1">
        <f t="shared" si="14"/>
        <v>0</v>
      </c>
      <c r="BV66" s="1">
        <f t="shared" si="15"/>
        <v>0</v>
      </c>
      <c r="BW66" s="1">
        <f t="shared" si="16"/>
        <v>0</v>
      </c>
      <c r="BX66" s="1">
        <f t="shared" si="17"/>
        <v>0</v>
      </c>
      <c r="BY66" s="1">
        <f t="shared" si="18"/>
        <v>0</v>
      </c>
      <c r="BZ66" s="1">
        <f t="shared" si="19"/>
        <v>0</v>
      </c>
      <c r="CA66" s="1">
        <f t="shared" si="20"/>
        <v>0</v>
      </c>
      <c r="CB66" s="1">
        <f t="shared" si="22"/>
        <v>0</v>
      </c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</row>
    <row r="67" spans="2:183" ht="12.75">
      <c r="B67" s="14" t="s">
        <v>144</v>
      </c>
      <c r="C67" s="61"/>
      <c r="D67" s="61"/>
      <c r="E67" s="17">
        <v>1</v>
      </c>
      <c r="F67" s="13"/>
      <c r="G67" s="61"/>
      <c r="H67" s="61"/>
      <c r="I67" s="61"/>
      <c r="J67" s="61"/>
      <c r="K67" s="61"/>
      <c r="L67" s="61"/>
      <c r="M67" s="61"/>
      <c r="N67" s="61"/>
      <c r="O67" s="61"/>
      <c r="P67" s="41"/>
      <c r="AM67" s="1"/>
      <c r="AN67" s="1"/>
      <c r="AO67" s="1"/>
      <c r="AP67" s="1"/>
      <c r="AQ67" s="5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25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</row>
    <row r="68" spans="2:183" ht="12.75">
      <c r="B68" s="14" t="str">
        <f>IF(E67=0,"","Правильно охарактеризовано выработок")</f>
        <v>Правильно охарактеризовано выработок</v>
      </c>
      <c r="C68" s="60"/>
      <c r="D68" s="60"/>
      <c r="E68" s="14">
        <f>IF(E67=0,"",AQ68)</f>
        <v>0</v>
      </c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41"/>
      <c r="AM68" s="1"/>
      <c r="AN68" s="1"/>
      <c r="AO68" s="1">
        <f>SUM(AO44:AO66)</f>
        <v>0</v>
      </c>
      <c r="AP68" s="56">
        <f>IF(AND(E67=1,23-AO68&gt;0),23-AO68,"")</f>
        <v>23</v>
      </c>
      <c r="AQ68" s="56">
        <f>SUM(AQ44:AQ67)</f>
        <v>0</v>
      </c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25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</row>
    <row r="69" spans="2:183" ht="12.75">
      <c r="B69" s="14" t="str">
        <f>IF(E67=0,"",IF(AND(E67=1,23-AQ68&gt;0),"Рекомендуется найти ошибки",IF(AND(E67=1,23-AQ68=0),"Поздравляю! Вы знакомы с выработками")))</f>
        <v>Рекомендуется найти ошибки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4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25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</row>
    <row r="70" spans="1:91" ht="24.75" customHeight="1">
      <c r="A70" s="10"/>
      <c r="B70" s="62"/>
      <c r="C70" s="69" t="s">
        <v>163</v>
      </c>
      <c r="D70" s="20"/>
      <c r="E70" s="20"/>
      <c r="F70" s="21"/>
      <c r="G70" s="20"/>
      <c r="H70" s="19"/>
      <c r="I70" s="71">
        <f>ROUND(E68*55/23,0)</f>
        <v>0</v>
      </c>
      <c r="J70" s="70" t="s">
        <v>157</v>
      </c>
      <c r="K70" s="21"/>
      <c r="L70" s="19"/>
      <c r="M70" s="20"/>
      <c r="N70" s="22"/>
      <c r="O70" s="21"/>
      <c r="P70" s="10"/>
      <c r="Q70" s="10"/>
      <c r="AM70" s="1"/>
      <c r="AN70" s="1"/>
      <c r="AO70" s="1"/>
      <c r="AP70" s="1"/>
      <c r="AQ70" s="1"/>
      <c r="AR70" s="1"/>
      <c r="AS70" s="1"/>
      <c r="AT70" s="1"/>
      <c r="AU70" s="1">
        <f aca="true" t="shared" si="23" ref="AU70:BG70">IF(AND(C44=AU44,C45=AU45,C46=AU46,C47=AU47,C48=AU48,C49=AU49,C50=AU50,C51=AU51,C52=AU52,C53=AU53,C54=AU54,C55=AU55,C56=AU56,C57=AU57,C58=AU58,C59=AU59,C60=AU60,C61=AU61,C62=AU62,C63=AU63,C64=AU64,C65=AU65,C66=AU66),1,0)</f>
        <v>0</v>
      </c>
      <c r="AV70" s="1">
        <f t="shared" si="23"/>
        <v>0</v>
      </c>
      <c r="AW70" s="1">
        <f t="shared" si="23"/>
        <v>0</v>
      </c>
      <c r="AX70" s="1">
        <f>IF(AND(F44=AX44,F45=AX45,F46=AX46,F47=AX47,F48=AX48,F49=AX49,F50=AX50,F51=AX51,F52=AX52,F53=AX53,F54=AX54,F55=AX55,F56=AX56,F57=AX57,F58=AX58,F59=AX59,F60=AX60,F61=AX61,F62=AX62,F63=AX63,F64=AX64,F65=AX65,F66=AX66),1,0)</f>
        <v>0</v>
      </c>
      <c r="AY70" s="1">
        <f t="shared" si="23"/>
        <v>0</v>
      </c>
      <c r="AZ70" s="1">
        <f t="shared" si="23"/>
        <v>0</v>
      </c>
      <c r="BA70" s="1">
        <f t="shared" si="23"/>
        <v>0</v>
      </c>
      <c r="BB70" s="1">
        <f t="shared" si="23"/>
        <v>0</v>
      </c>
      <c r="BC70" s="1">
        <f t="shared" si="23"/>
        <v>0</v>
      </c>
      <c r="BD70" s="1">
        <f t="shared" si="23"/>
        <v>0</v>
      </c>
      <c r="BE70" s="1">
        <f t="shared" si="23"/>
        <v>0</v>
      </c>
      <c r="BF70" s="1">
        <f t="shared" si="23"/>
        <v>0</v>
      </c>
      <c r="BG70" s="1">
        <f t="shared" si="23"/>
        <v>0</v>
      </c>
      <c r="BH70" s="1"/>
      <c r="BI70" s="1"/>
      <c r="BJ70" s="1" t="s">
        <v>48</v>
      </c>
      <c r="BK70" s="1">
        <f>SUM(BI44:BI66)</f>
        <v>0</v>
      </c>
      <c r="BL70" s="1"/>
      <c r="BM70" s="1"/>
      <c r="BN70" s="1"/>
      <c r="BO70" s="1">
        <f aca="true" t="shared" si="24" ref="BO70:CA70">SUM(BO44:BO66)</f>
        <v>0</v>
      </c>
      <c r="BP70" s="1">
        <f t="shared" si="24"/>
        <v>0</v>
      </c>
      <c r="BQ70" s="1">
        <f t="shared" si="24"/>
        <v>0</v>
      </c>
      <c r="BR70" s="1">
        <f t="shared" si="24"/>
        <v>0</v>
      </c>
      <c r="BS70" s="1">
        <f t="shared" si="24"/>
        <v>0</v>
      </c>
      <c r="BT70" s="1">
        <f t="shared" si="24"/>
        <v>0</v>
      </c>
      <c r="BU70" s="1">
        <f t="shared" si="24"/>
        <v>0</v>
      </c>
      <c r="BV70" s="1">
        <f t="shared" si="24"/>
        <v>0</v>
      </c>
      <c r="BW70" s="1">
        <f t="shared" si="24"/>
        <v>0</v>
      </c>
      <c r="BX70" s="1">
        <f t="shared" si="24"/>
        <v>0</v>
      </c>
      <c r="BY70" s="1">
        <f t="shared" si="24"/>
        <v>0</v>
      </c>
      <c r="BZ70" s="1">
        <f t="shared" si="24"/>
        <v>0</v>
      </c>
      <c r="CA70" s="1">
        <f t="shared" si="24"/>
        <v>0</v>
      </c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</row>
    <row r="71" spans="1:91" ht="22.5" customHeight="1">
      <c r="A71" s="10"/>
      <c r="B71" s="30"/>
      <c r="C71" s="2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10"/>
      <c r="AM71" s="1"/>
      <c r="AN71" s="1"/>
      <c r="AO71" s="1"/>
      <c r="AP71" s="1"/>
      <c r="AQ71" s="1"/>
      <c r="AR71" s="1"/>
      <c r="AS71" s="1"/>
      <c r="AT71" s="1"/>
      <c r="AU71" s="1" t="s">
        <v>46</v>
      </c>
      <c r="AV71" s="1">
        <f>SUM(AU70:BG70)</f>
        <v>0</v>
      </c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 t="s">
        <v>47</v>
      </c>
      <c r="BK71" s="1">
        <f>23-BK70</f>
        <v>23</v>
      </c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</row>
    <row r="72" spans="1:91" ht="20.25" customHeight="1">
      <c r="A72" s="10"/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0"/>
      <c r="Q72" s="10"/>
      <c r="AM72" s="1"/>
      <c r="AN72" s="1"/>
      <c r="AO72" s="1"/>
      <c r="AP72" s="1"/>
      <c r="AQ72" s="1"/>
      <c r="AR72" s="1"/>
      <c r="AS72" s="1"/>
      <c r="AT72" s="1"/>
      <c r="AU72" s="1" t="s">
        <v>47</v>
      </c>
      <c r="AV72" s="1">
        <f>13-AV71</f>
        <v>13</v>
      </c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</row>
    <row r="73" spans="1:91" ht="21.75" customHeight="1" thickBot="1">
      <c r="A73" s="10"/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0"/>
      <c r="Q73" s="10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</row>
    <row r="74" spans="1:91" ht="22.5" customHeight="1">
      <c r="A74" s="10"/>
      <c r="B74" s="31" t="s">
        <v>150</v>
      </c>
      <c r="C74" s="11"/>
      <c r="D74" s="37">
        <f>IF(AND($D$33=1,$AR$33=22),"Укажите в закрашенных ячейках строго последовательно номера выработок из списка,","")</f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0"/>
      <c r="Q74" s="10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</row>
    <row r="75" spans="1:91" ht="22.5" customHeight="1">
      <c r="A75" s="10"/>
      <c r="B75" s="33" t="s">
        <v>146</v>
      </c>
      <c r="C75" s="11"/>
      <c r="D75" s="37">
        <f>IF(AND($D$33=1,$AR$33=22),"которые находятся в цепи проветривания или транспорта угля","")</f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10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</row>
    <row r="76" spans="2:91" ht="16.5" thickBot="1">
      <c r="B76" s="34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</row>
    <row r="77" spans="11:91" ht="12.75">
      <c r="K77" s="36" t="s">
        <v>145</v>
      </c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</row>
    <row r="78" spans="1:91" ht="12.75">
      <c r="A78" s="3">
        <v>1</v>
      </c>
      <c r="B78" s="54">
        <f>IF(AND($D$33=1,$AR$33=22),AS78,"")</f>
      </c>
      <c r="C78" s="4">
        <f>IF(AND($D$33=1,$AR$33=22),"Проветривание бремсберговой ступени","")</f>
      </c>
      <c r="P78" s="35"/>
      <c r="AM78" s="1"/>
      <c r="AN78" s="1"/>
      <c r="AO78" s="1"/>
      <c r="AP78" s="1"/>
      <c r="AQ78" s="1"/>
      <c r="AR78" s="1">
        <v>1</v>
      </c>
      <c r="AS78" s="1" t="s">
        <v>91</v>
      </c>
      <c r="AT78" s="1" t="s">
        <v>36</v>
      </c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</row>
    <row r="79" spans="1:91" ht="12.75">
      <c r="A79" s="3">
        <v>2</v>
      </c>
      <c r="B79" s="54">
        <f aca="true" t="shared" si="25" ref="B79:B91">IF(AND($D$33=1,$AR$33=22),AS79,"")</f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P79" s="44"/>
      <c r="AJ79" s="72">
        <f>BG79</f>
        <v>0</v>
      </c>
      <c r="AM79" s="1"/>
      <c r="AN79" s="1"/>
      <c r="AO79" s="1"/>
      <c r="AP79" s="1"/>
      <c r="AQ79" s="1"/>
      <c r="AR79" s="1">
        <v>2</v>
      </c>
      <c r="AS79" s="1" t="s">
        <v>92</v>
      </c>
      <c r="AT79" s="1"/>
      <c r="AU79" s="1">
        <v>9</v>
      </c>
      <c r="AV79" s="1">
        <v>7</v>
      </c>
      <c r="AW79" s="1">
        <v>11</v>
      </c>
      <c r="AX79" s="1">
        <v>10</v>
      </c>
      <c r="AY79" s="1">
        <v>4</v>
      </c>
      <c r="AZ79" s="1">
        <v>1</v>
      </c>
      <c r="BA79" s="1">
        <v>6</v>
      </c>
      <c r="BB79" s="1">
        <v>5</v>
      </c>
      <c r="BC79" s="1">
        <v>12</v>
      </c>
      <c r="BD79" s="1">
        <v>8</v>
      </c>
      <c r="BE79" s="1">
        <v>2</v>
      </c>
      <c r="BF79" s="1"/>
      <c r="BG79" s="65">
        <f>IF(AND(C79=AT79,D79=AU79,E79=AV79,F79=AW79,G79=AX79,H79=AY79,I79=AZ79,J79=BA79,K79=BB79,L79=BC79,M79=BD79,N79=BE79),1,0)</f>
        <v>0</v>
      </c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</row>
    <row r="80" spans="1:91" ht="12.75">
      <c r="A80" s="3">
        <v>3</v>
      </c>
      <c r="B80" s="54">
        <f t="shared" si="25"/>
      </c>
      <c r="D80" s="19">
        <f>IF(P79&lt;&gt;1,"",IF(BG79=1,"У Вас достаточно знаний по проветриванию бремсберговой ступени!","Удалите записи и начните с начала!"))</f>
      </c>
      <c r="P80" s="46"/>
      <c r="AJ80" s="72"/>
      <c r="AM80" s="1"/>
      <c r="AN80" s="1"/>
      <c r="AO80" s="1"/>
      <c r="AP80" s="1"/>
      <c r="AQ80" s="1"/>
      <c r="AR80" s="1">
        <v>3</v>
      </c>
      <c r="AS80" s="1" t="s">
        <v>57</v>
      </c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65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</row>
    <row r="81" spans="1:91" ht="12.75">
      <c r="A81" s="3">
        <v>4</v>
      </c>
      <c r="B81" s="54">
        <f t="shared" si="25"/>
      </c>
      <c r="P81" s="46"/>
      <c r="AJ81" s="73"/>
      <c r="AM81" s="1"/>
      <c r="AN81" s="1"/>
      <c r="AO81" s="1"/>
      <c r="AP81" s="1"/>
      <c r="AQ81" s="1"/>
      <c r="AR81" s="1">
        <v>4</v>
      </c>
      <c r="AS81" s="1" t="s">
        <v>93</v>
      </c>
      <c r="AT81" s="1" t="s">
        <v>35</v>
      </c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65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</row>
    <row r="82" spans="1:91" ht="12.75">
      <c r="A82" s="3">
        <v>5</v>
      </c>
      <c r="B82" s="54">
        <f t="shared" si="25"/>
      </c>
      <c r="K82" s="36" t="s">
        <v>145</v>
      </c>
      <c r="P82" s="46"/>
      <c r="AJ82" s="72"/>
      <c r="AM82" s="1"/>
      <c r="AN82" s="1"/>
      <c r="AO82" s="1"/>
      <c r="AP82" s="1"/>
      <c r="AQ82" s="1"/>
      <c r="AR82" s="1">
        <v>5</v>
      </c>
      <c r="AS82" s="1" t="s">
        <v>94</v>
      </c>
      <c r="AT82" s="1"/>
      <c r="AU82" s="1">
        <v>9</v>
      </c>
      <c r="AV82" s="1">
        <v>7</v>
      </c>
      <c r="AW82" s="1">
        <v>11</v>
      </c>
      <c r="AX82" s="1">
        <v>10</v>
      </c>
      <c r="AY82" s="1">
        <v>4</v>
      </c>
      <c r="AZ82" s="1">
        <v>1</v>
      </c>
      <c r="BA82" s="1">
        <v>6</v>
      </c>
      <c r="BB82" s="1">
        <v>5</v>
      </c>
      <c r="BC82" s="1">
        <v>3</v>
      </c>
      <c r="BD82" s="1">
        <v>2</v>
      </c>
      <c r="BE82" s="1"/>
      <c r="BF82" s="1"/>
      <c r="BG82" s="65">
        <f>IF(AND(C84=AT82,D84=AU82,E84=AV82,F84=AW82,G84=AX82,H84=AY82,I84=AZ82,J84=BA82,K84=BB82,L84=BC82,M84=BD82,N84=BE82),1,0)</f>
        <v>0</v>
      </c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</row>
    <row r="83" spans="1:91" ht="12.75">
      <c r="A83" s="3">
        <v>6</v>
      </c>
      <c r="B83" s="54">
        <f t="shared" si="25"/>
      </c>
      <c r="C83" s="4">
        <f>IF(AND($D$33=1,$AR$33=22),"Проветривание уклонной ступени","")</f>
      </c>
      <c r="G83" s="5"/>
      <c r="P83" s="46"/>
      <c r="AJ83" s="73"/>
      <c r="AM83" s="1"/>
      <c r="AN83" s="1"/>
      <c r="AO83" s="1"/>
      <c r="AP83" s="1"/>
      <c r="AQ83" s="1"/>
      <c r="AR83" s="1">
        <v>6</v>
      </c>
      <c r="AS83" s="1" t="s">
        <v>95</v>
      </c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65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</row>
    <row r="84" spans="1:91" ht="12.75">
      <c r="A84" s="3">
        <v>7</v>
      </c>
      <c r="B84" s="54">
        <f t="shared" si="25"/>
      </c>
      <c r="C84" s="6"/>
      <c r="D84" s="17"/>
      <c r="E84" s="17"/>
      <c r="F84" s="17"/>
      <c r="G84" s="47"/>
      <c r="H84" s="47"/>
      <c r="I84" s="17"/>
      <c r="J84" s="17"/>
      <c r="K84" s="17"/>
      <c r="L84" s="17"/>
      <c r="M84" s="17"/>
      <c r="N84" s="17"/>
      <c r="P84" s="45"/>
      <c r="AJ84" s="73">
        <f>BG82</f>
        <v>0</v>
      </c>
      <c r="AM84" s="1"/>
      <c r="AN84" s="1"/>
      <c r="AO84" s="1"/>
      <c r="AP84" s="1"/>
      <c r="AQ84" s="1"/>
      <c r="AR84" s="1">
        <v>7</v>
      </c>
      <c r="AS84" s="1" t="s">
        <v>96</v>
      </c>
      <c r="AT84" s="1" t="s">
        <v>37</v>
      </c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65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</row>
    <row r="85" spans="1:91" ht="12.75">
      <c r="A85" s="3">
        <v>8</v>
      </c>
      <c r="B85" s="54">
        <f t="shared" si="25"/>
      </c>
      <c r="C85" s="6"/>
      <c r="D85" s="19">
        <f>IF(P84&lt;&gt;1,"",IF(BG82=1,"У Вас достаточно знаний по проветриванию уклонной ступени!","Удалите записи и начните с начала!"))</f>
      </c>
      <c r="E85" s="6"/>
      <c r="F85" s="6"/>
      <c r="G85" s="7"/>
      <c r="H85" s="7"/>
      <c r="I85" s="6"/>
      <c r="J85" s="6"/>
      <c r="P85" s="46"/>
      <c r="AJ85" s="73"/>
      <c r="AM85" s="1"/>
      <c r="AN85" s="1"/>
      <c r="AO85" s="1"/>
      <c r="AP85" s="1"/>
      <c r="AQ85" s="1"/>
      <c r="AR85" s="1">
        <v>8</v>
      </c>
      <c r="AS85" s="1" t="s">
        <v>97</v>
      </c>
      <c r="AT85" s="1"/>
      <c r="AU85" s="1">
        <v>1</v>
      </c>
      <c r="AV85" s="1">
        <v>4</v>
      </c>
      <c r="AW85" s="1">
        <v>13</v>
      </c>
      <c r="AX85" s="1">
        <v>11</v>
      </c>
      <c r="AY85" s="1">
        <v>7</v>
      </c>
      <c r="AZ85" s="1">
        <v>2</v>
      </c>
      <c r="BA85" s="1"/>
      <c r="BB85" s="1"/>
      <c r="BC85" s="1"/>
      <c r="BD85" s="1"/>
      <c r="BE85" s="1"/>
      <c r="BF85" s="1"/>
      <c r="BG85" s="65">
        <f>IF(AND(C90=AT85,D90=AU85,E90=AV85,F90=AW85,G90=AX85,H90=AY85,I90=AZ85,J90=BA85,K90=BB85,L90=BC85,M90=BD85,N90=BE85),1,0)</f>
        <v>0</v>
      </c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</row>
    <row r="86" spans="1:91" ht="12.75">
      <c r="A86" s="3">
        <v>9</v>
      </c>
      <c r="B86" s="54">
        <f t="shared" si="25"/>
      </c>
      <c r="P86" s="46"/>
      <c r="AJ86" s="73"/>
      <c r="AM86" s="1"/>
      <c r="AN86" s="1"/>
      <c r="AO86" s="1"/>
      <c r="AP86" s="1"/>
      <c r="AQ86" s="1"/>
      <c r="AR86" s="1">
        <v>9</v>
      </c>
      <c r="AS86" s="1" t="s">
        <v>98</v>
      </c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65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</row>
    <row r="87" spans="1:91" ht="12.75">
      <c r="A87" s="3">
        <v>10</v>
      </c>
      <c r="B87" s="54">
        <f t="shared" si="25"/>
      </c>
      <c r="P87" s="46"/>
      <c r="AJ87" s="73"/>
      <c r="AM87" s="1"/>
      <c r="AN87" s="1"/>
      <c r="AO87" s="1"/>
      <c r="AP87" s="1"/>
      <c r="AQ87" s="1"/>
      <c r="AR87" s="1">
        <v>10</v>
      </c>
      <c r="AS87" s="1" t="s">
        <v>99</v>
      </c>
      <c r="AT87" s="1" t="s">
        <v>38</v>
      </c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65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</row>
    <row r="88" spans="1:91" ht="12.75">
      <c r="A88" s="3">
        <v>11</v>
      </c>
      <c r="B88" s="54">
        <f t="shared" si="25"/>
      </c>
      <c r="K88" s="36" t="s">
        <v>145</v>
      </c>
      <c r="P88" s="46"/>
      <c r="S88" s="2"/>
      <c r="T88" s="2"/>
      <c r="AJ88" s="73"/>
      <c r="AM88" s="1"/>
      <c r="AN88" s="1"/>
      <c r="AO88" s="1"/>
      <c r="AP88" s="1"/>
      <c r="AQ88" s="1"/>
      <c r="AR88" s="1">
        <v>11</v>
      </c>
      <c r="AS88" s="1" t="s">
        <v>100</v>
      </c>
      <c r="AT88" s="1"/>
      <c r="AU88" s="1">
        <v>1</v>
      </c>
      <c r="AV88" s="1">
        <v>4</v>
      </c>
      <c r="AW88" s="1">
        <v>14</v>
      </c>
      <c r="AX88" s="1">
        <v>11</v>
      </c>
      <c r="AY88" s="1">
        <v>7</v>
      </c>
      <c r="AZ88" s="1">
        <v>2</v>
      </c>
      <c r="BA88" s="1"/>
      <c r="BB88" s="1"/>
      <c r="BC88" s="1"/>
      <c r="BD88" s="1"/>
      <c r="BE88" s="1"/>
      <c r="BF88" s="1"/>
      <c r="BG88" s="65">
        <f>IF(AND(C95=AT88,D95=AU88,E95=AV88,F95=AW88,G95=AX88,H95=AY88,I95=AZ88,J95=BA88,K95=BB88,L95=BC88,M95=BD88,N95=BE88),1,0)</f>
        <v>0</v>
      </c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</row>
    <row r="89" spans="1:91" ht="12.75">
      <c r="A89" s="3">
        <v>12</v>
      </c>
      <c r="B89" s="54">
        <f t="shared" si="25"/>
      </c>
      <c r="C89" s="18">
        <f>IF(AND($D$33=1,$AR$33=22),"Транспорт угля в бремсберговой ступени","")</f>
      </c>
      <c r="D89" s="6"/>
      <c r="E89" s="6"/>
      <c r="F89" s="6"/>
      <c r="G89" s="7"/>
      <c r="H89" s="7"/>
      <c r="I89" s="6"/>
      <c r="J89" s="6"/>
      <c r="P89" s="46"/>
      <c r="S89" s="2"/>
      <c r="T89" s="2"/>
      <c r="AJ89" s="73"/>
      <c r="AM89" s="1"/>
      <c r="AN89" s="1"/>
      <c r="AO89" s="1"/>
      <c r="AP89" s="1"/>
      <c r="AQ89" s="1"/>
      <c r="AR89" s="1">
        <v>12</v>
      </c>
      <c r="AS89" s="1" t="s">
        <v>101</v>
      </c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</row>
    <row r="90" spans="1:91" ht="12.75">
      <c r="A90" s="3">
        <v>13</v>
      </c>
      <c r="B90" s="54">
        <f t="shared" si="25"/>
      </c>
      <c r="C90" s="6"/>
      <c r="D90" s="17"/>
      <c r="E90" s="17"/>
      <c r="F90" s="17"/>
      <c r="G90" s="47"/>
      <c r="H90" s="47"/>
      <c r="I90" s="17"/>
      <c r="J90" s="17"/>
      <c r="K90" s="17"/>
      <c r="L90" s="17"/>
      <c r="M90" s="17"/>
      <c r="N90" s="17"/>
      <c r="P90" s="45"/>
      <c r="S90" s="1"/>
      <c r="T90" s="1"/>
      <c r="AJ90" s="73">
        <f>BG85</f>
        <v>0</v>
      </c>
      <c r="AM90" s="1"/>
      <c r="AN90" s="1"/>
      <c r="AO90" s="1"/>
      <c r="AP90" s="1"/>
      <c r="AQ90" s="1"/>
      <c r="AR90" s="1">
        <v>13</v>
      </c>
      <c r="AS90" s="1" t="s">
        <v>102</v>
      </c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</row>
    <row r="91" spans="1:91" ht="12.75">
      <c r="A91" s="3">
        <v>14</v>
      </c>
      <c r="B91" s="54">
        <f t="shared" si="25"/>
      </c>
      <c r="C91" s="6"/>
      <c r="D91" s="19">
        <f>IF(P90&lt;&gt;1,"",IF(BG85=1,"У Вас достаточно знаний по транспорту в бремсбеерговой ступени!","Удалите записи и начните с начала!"))</f>
      </c>
      <c r="E91" s="6"/>
      <c r="F91" s="6"/>
      <c r="G91" s="7"/>
      <c r="H91" s="7"/>
      <c r="I91" s="6"/>
      <c r="J91" s="6"/>
      <c r="P91" s="46"/>
      <c r="AJ91" s="73"/>
      <c r="AM91" s="1"/>
      <c r="AN91" s="1"/>
      <c r="AO91" s="1"/>
      <c r="AP91" s="1"/>
      <c r="AQ91" s="1"/>
      <c r="AR91" s="1">
        <v>14</v>
      </c>
      <c r="AS91" s="1" t="s">
        <v>103</v>
      </c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</row>
    <row r="92" spans="1:91" ht="12.75">
      <c r="A92" s="6"/>
      <c r="B92" s="6"/>
      <c r="P92" s="46"/>
      <c r="AJ92" s="73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</row>
    <row r="93" spans="11:91" ht="12.75">
      <c r="K93" s="36" t="s">
        <v>145</v>
      </c>
      <c r="P93" s="46"/>
      <c r="AJ93" s="73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</row>
    <row r="94" spans="3:91" ht="12.75">
      <c r="C94" s="18">
        <f>IF(AND($D$33=1,$AR$33=22),"Транспорт угля в уклонной ступени","")</f>
      </c>
      <c r="D94" s="6"/>
      <c r="E94" s="6"/>
      <c r="F94" s="6"/>
      <c r="G94" s="7"/>
      <c r="H94" s="7"/>
      <c r="I94" s="6"/>
      <c r="J94" s="6"/>
      <c r="P94" s="46"/>
      <c r="AJ94" s="73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</row>
    <row r="95" spans="3:91" ht="12.75">
      <c r="C95" s="6"/>
      <c r="D95" s="17"/>
      <c r="E95" s="17"/>
      <c r="F95" s="17"/>
      <c r="G95" s="47"/>
      <c r="H95" s="47"/>
      <c r="I95" s="17"/>
      <c r="J95" s="17"/>
      <c r="K95" s="17"/>
      <c r="L95" s="17"/>
      <c r="M95" s="17"/>
      <c r="N95" s="17"/>
      <c r="P95" s="45"/>
      <c r="AJ95" s="73">
        <f>BG88</f>
        <v>0</v>
      </c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</row>
    <row r="96" spans="3:91" ht="12.75">
      <c r="C96" s="6"/>
      <c r="D96" s="19">
        <f>IF(P95&lt;&gt;1,"",IF(BG88=1,"У Вас достаточно знаний по транспорту в уклонной ступени!!","Удалите записи и начните с начала!"))</f>
      </c>
      <c r="E96" s="6"/>
      <c r="F96" s="6"/>
      <c r="G96" s="7"/>
      <c r="H96" s="7"/>
      <c r="I96" s="6"/>
      <c r="J96" s="6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</row>
    <row r="97" spans="3:91" ht="15.75">
      <c r="C97" s="86" t="s">
        <v>158</v>
      </c>
      <c r="D97" s="13"/>
      <c r="E97" s="13"/>
      <c r="F97" s="13"/>
      <c r="G97" s="13"/>
      <c r="H97" s="13"/>
      <c r="I97" s="13"/>
      <c r="J97" s="87">
        <f>ROUND(SUM(AJ79:AJ95)*25/4,0)</f>
        <v>0</v>
      </c>
      <c r="K97" s="88" t="s">
        <v>157</v>
      </c>
      <c r="M97" s="68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</row>
    <row r="98" spans="39:91" ht="13.5" thickBot="1"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</row>
    <row r="99" spans="2:91" ht="20.25">
      <c r="B99" s="31" t="s">
        <v>147</v>
      </c>
      <c r="D99" s="37">
        <f>IF(AND($D$33=1,$AR$33=22),"Укажите в закрашенных ячейках номера узлов и деталей машин в списке, если","")</f>
      </c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</row>
    <row r="100" spans="2:91" ht="16.5" thickBot="1">
      <c r="B100" s="32" t="s">
        <v>148</v>
      </c>
      <c r="D100" s="37">
        <f>IF(AND($D$33=1,$AR$33=22),"эти узлы и детали необходимы для работы данной машины","")</f>
      </c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</row>
    <row r="101" spans="10:91" ht="12.75">
      <c r="J101" s="36" t="s">
        <v>149</v>
      </c>
      <c r="AM101" s="1"/>
      <c r="AN101" s="1"/>
      <c r="AO101" s="1"/>
      <c r="AP101" s="1"/>
      <c r="AQ101" s="1"/>
      <c r="AR101" s="1"/>
      <c r="AS101" s="1"/>
      <c r="AT101" s="1"/>
      <c r="AU101" s="1" t="s">
        <v>41</v>
      </c>
      <c r="AV101" s="1">
        <v>3</v>
      </c>
      <c r="AW101" s="1">
        <v>5</v>
      </c>
      <c r="AX101" s="1">
        <v>7</v>
      </c>
      <c r="AY101" s="1">
        <v>10</v>
      </c>
      <c r="AZ101" s="1">
        <v>11</v>
      </c>
      <c r="BA101" s="1">
        <v>12</v>
      </c>
      <c r="BB101" s="1">
        <v>15</v>
      </c>
      <c r="BC101" s="1"/>
      <c r="BD101" s="1"/>
      <c r="BE101" s="65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</row>
    <row r="102" spans="1:91" ht="12.75">
      <c r="A102">
        <v>1</v>
      </c>
      <c r="B102" s="54">
        <f aca="true" t="shared" si="26" ref="B102:B119">IF(AND($D$33=1,$AR$33=22),AS102,"")</f>
      </c>
      <c r="D102" s="4">
        <f>IF(AND($D$33=1,$AR$33=22),"СКРЕБКОВЫЙ КОНВЕЙЕР","")</f>
      </c>
      <c r="AM102" s="1"/>
      <c r="AN102" s="1"/>
      <c r="AO102" s="1"/>
      <c r="AP102" s="1"/>
      <c r="AQ102" s="1"/>
      <c r="AR102" s="1">
        <v>1</v>
      </c>
      <c r="AS102" s="66" t="s">
        <v>104</v>
      </c>
      <c r="AT102" s="1"/>
      <c r="AU102" s="1"/>
      <c r="AV102" s="1">
        <f aca="true" t="shared" si="27" ref="AV102:BB102">D103</f>
      </c>
      <c r="AW102" s="1">
        <f t="shared" si="27"/>
        <v>0</v>
      </c>
      <c r="AX102" s="1">
        <f t="shared" si="27"/>
        <v>0</v>
      </c>
      <c r="AY102" s="1">
        <f t="shared" si="27"/>
        <v>0</v>
      </c>
      <c r="AZ102" s="1">
        <f t="shared" si="27"/>
        <v>0</v>
      </c>
      <c r="BA102" s="1">
        <f t="shared" si="27"/>
        <v>0</v>
      </c>
      <c r="BB102" s="1">
        <f t="shared" si="27"/>
        <v>0</v>
      </c>
      <c r="BC102" s="63">
        <f>SUM(AV102:BB102)</f>
        <v>0</v>
      </c>
      <c r="BD102" s="66">
        <f>SUM(AV101:BB101)</f>
        <v>63</v>
      </c>
      <c r="BE102" s="65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</row>
    <row r="103" spans="1:91" ht="12.75">
      <c r="A103">
        <v>2</v>
      </c>
      <c r="B103" s="54">
        <f t="shared" si="26"/>
      </c>
      <c r="D103" s="74" t="s">
        <v>156</v>
      </c>
      <c r="E103" s="17"/>
      <c r="F103" s="17"/>
      <c r="G103" s="17"/>
      <c r="H103" s="17"/>
      <c r="I103" s="17"/>
      <c r="J103" s="17"/>
      <c r="K103" s="46"/>
      <c r="L103" s="46"/>
      <c r="M103" s="46"/>
      <c r="N103" s="46"/>
      <c r="O103" s="45"/>
      <c r="AK103" s="73">
        <f>IF(AND(BC103=BD103,BC102=BD102),1,0)</f>
        <v>0</v>
      </c>
      <c r="AM103" s="1"/>
      <c r="AN103" s="1"/>
      <c r="AO103" s="1"/>
      <c r="AP103" s="1"/>
      <c r="AQ103" s="1"/>
      <c r="AR103" s="1">
        <v>2</v>
      </c>
      <c r="AS103" s="66" t="s">
        <v>105</v>
      </c>
      <c r="AT103" s="1"/>
      <c r="AU103" s="1"/>
      <c r="AV103" s="1">
        <f aca="true" t="shared" si="28" ref="AV103:BB103">IF(AV102=INDEX($AV$101:$BB$101,1),1,IF(AV102=INDEX($AV$101:$BB$101,2),1,IF(AV102=INDEX($AV$101:$BB$101,3),1,IF(AV102=INDEX($AV$101:$BB$101,4),1,IF(AV102=INDEX($AV$101:$BB$101,5),1,IF(AV102=INDEX($AV$101:$BB$101,6),1,IF(AV102=INDEX($AV$101:$BB$101,7),1,0)))))))</f>
        <v>0</v>
      </c>
      <c r="AW103" s="1">
        <f t="shared" si="28"/>
        <v>0</v>
      </c>
      <c r="AX103" s="1">
        <f t="shared" si="28"/>
        <v>0</v>
      </c>
      <c r="AY103" s="1">
        <f t="shared" si="28"/>
        <v>0</v>
      </c>
      <c r="AZ103" s="1">
        <f t="shared" si="28"/>
        <v>0</v>
      </c>
      <c r="BA103" s="1">
        <f t="shared" si="28"/>
        <v>0</v>
      </c>
      <c r="BB103" s="1">
        <f t="shared" si="28"/>
        <v>0</v>
      </c>
      <c r="BC103" s="2">
        <f>SUM(AV103:BB103)</f>
        <v>0</v>
      </c>
      <c r="BD103" s="66">
        <v>7</v>
      </c>
      <c r="BE103" s="65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</row>
    <row r="104" spans="1:91" ht="12.75">
      <c r="A104">
        <v>3</v>
      </c>
      <c r="B104" s="54">
        <f t="shared" si="26"/>
      </c>
      <c r="D104" s="89">
        <f>IF(O103&lt;&gt;1,"",IF(AND(BC103=BD103,BC102=BD102),"У  Вас достаточные знания о скребковом конвейере!","Удалите записи и начните с начала!"))</f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AK104" s="73"/>
      <c r="AM104" s="1"/>
      <c r="AN104" s="1"/>
      <c r="AO104" s="1"/>
      <c r="AP104" s="1"/>
      <c r="AQ104" s="1"/>
      <c r="AR104" s="1">
        <v>3</v>
      </c>
      <c r="AS104" s="66" t="s">
        <v>106</v>
      </c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65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</row>
    <row r="105" spans="1:91" ht="12.75">
      <c r="A105">
        <v>4</v>
      </c>
      <c r="B105" s="54">
        <f t="shared" si="26"/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AK105" s="73"/>
      <c r="AM105" s="1"/>
      <c r="AN105" s="1"/>
      <c r="AO105" s="1"/>
      <c r="AP105" s="1"/>
      <c r="AQ105" s="1"/>
      <c r="AR105" s="1">
        <v>4</v>
      </c>
      <c r="AS105" s="66" t="s">
        <v>107</v>
      </c>
      <c r="AT105" s="1"/>
      <c r="AU105" s="1" t="s">
        <v>43</v>
      </c>
      <c r="AV105" s="1">
        <v>1</v>
      </c>
      <c r="AW105" s="1">
        <v>3</v>
      </c>
      <c r="AX105" s="1">
        <v>5</v>
      </c>
      <c r="AY105" s="1">
        <v>8</v>
      </c>
      <c r="AZ105" s="1">
        <v>12</v>
      </c>
      <c r="BA105" s="1">
        <v>15</v>
      </c>
      <c r="BB105" s="1">
        <v>100</v>
      </c>
      <c r="BC105" s="1"/>
      <c r="BD105" s="1"/>
      <c r="BE105" s="65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</row>
    <row r="106" spans="1:91" ht="12.75">
      <c r="A106">
        <v>5</v>
      </c>
      <c r="B106" s="54">
        <f t="shared" si="26"/>
      </c>
      <c r="D106" s="46"/>
      <c r="E106" s="46"/>
      <c r="F106" s="46"/>
      <c r="G106" s="46"/>
      <c r="H106" s="46"/>
      <c r="I106" s="46"/>
      <c r="J106" s="90" t="s">
        <v>149</v>
      </c>
      <c r="K106" s="46"/>
      <c r="L106" s="46"/>
      <c r="M106" s="46"/>
      <c r="N106" s="46"/>
      <c r="O106" s="46"/>
      <c r="AK106" s="73"/>
      <c r="AM106" s="1"/>
      <c r="AN106" s="1"/>
      <c r="AO106" s="1"/>
      <c r="AP106" s="1"/>
      <c r="AQ106" s="1"/>
      <c r="AR106" s="1">
        <v>5</v>
      </c>
      <c r="AS106" s="66" t="s">
        <v>108</v>
      </c>
      <c r="AT106" s="1"/>
      <c r="AU106" s="1"/>
      <c r="AV106" s="1">
        <f aca="true" t="shared" si="29" ref="AV106:BB106">D108</f>
        <v>0</v>
      </c>
      <c r="AW106" s="1">
        <f t="shared" si="29"/>
        <v>0</v>
      </c>
      <c r="AX106" s="1">
        <f t="shared" si="29"/>
        <v>0</v>
      </c>
      <c r="AY106" s="1">
        <f t="shared" si="29"/>
        <v>0</v>
      </c>
      <c r="AZ106" s="1">
        <f t="shared" si="29"/>
        <v>0</v>
      </c>
      <c r="BA106" s="1">
        <f t="shared" si="29"/>
        <v>0</v>
      </c>
      <c r="BB106" s="1">
        <f t="shared" si="29"/>
        <v>0</v>
      </c>
      <c r="BC106" s="1">
        <f>SUM(AV106:BB106)</f>
        <v>0</v>
      </c>
      <c r="BD106" s="66">
        <v>44</v>
      </c>
      <c r="BE106" s="65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</row>
    <row r="107" spans="1:91" ht="16.5" customHeight="1">
      <c r="A107">
        <v>6</v>
      </c>
      <c r="B107" s="54">
        <f t="shared" si="26"/>
      </c>
      <c r="D107" s="89">
        <f>IF(AND($D$33=1,$AR$33=22),"УГОЛЬНЫЙ КОМБАЙН","")</f>
      </c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AK107" s="73"/>
      <c r="AM107" s="1"/>
      <c r="AN107" s="1"/>
      <c r="AO107" s="1"/>
      <c r="AP107" s="1"/>
      <c r="AQ107" s="1"/>
      <c r="AR107" s="1">
        <v>6</v>
      </c>
      <c r="AS107" s="66" t="s">
        <v>109</v>
      </c>
      <c r="AT107" s="1"/>
      <c r="AU107" s="1"/>
      <c r="AV107" s="1">
        <f aca="true" t="shared" si="30" ref="AV107:BB107">IF(AV106=INDEX($AV$105:$BB$105,1),1,IF(AV106=INDEX($AV$105:$BB$105,2),1,IF(AV106=INDEX($AV$105:$BB$105,3),1,IF(AV106=INDEX($AV$105:$BB$105,4),1,IF(AV106=INDEX($AV$105:$BB$105,5),1,IF(AV106=INDEX($AV$105:$BB$105,6),1,IF(AV106=INDEX($AV$105:$BB$105,7),1,0)))))))</f>
        <v>0</v>
      </c>
      <c r="AW107" s="1">
        <f t="shared" si="30"/>
        <v>0</v>
      </c>
      <c r="AX107" s="1">
        <f t="shared" si="30"/>
        <v>0</v>
      </c>
      <c r="AY107" s="1">
        <f t="shared" si="30"/>
        <v>0</v>
      </c>
      <c r="AZ107" s="1">
        <f t="shared" si="30"/>
        <v>0</v>
      </c>
      <c r="BA107" s="1">
        <f t="shared" si="30"/>
        <v>0</v>
      </c>
      <c r="BB107" s="1">
        <f t="shared" si="30"/>
        <v>0</v>
      </c>
      <c r="BC107" s="1">
        <f>SUM(AV107:BB107)</f>
        <v>0</v>
      </c>
      <c r="BD107" s="66">
        <v>6</v>
      </c>
      <c r="BE107" s="65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</row>
    <row r="108" spans="1:91" ht="12.75">
      <c r="A108">
        <v>7</v>
      </c>
      <c r="B108" s="54">
        <f t="shared" si="26"/>
      </c>
      <c r="D108" s="17"/>
      <c r="E108" s="17"/>
      <c r="F108" s="17"/>
      <c r="G108" s="17"/>
      <c r="H108" s="17"/>
      <c r="I108" s="17"/>
      <c r="J108" s="17"/>
      <c r="K108" s="46"/>
      <c r="L108" s="46"/>
      <c r="M108" s="46"/>
      <c r="N108" s="46"/>
      <c r="O108" s="45"/>
      <c r="AK108" s="73">
        <f>IF(AND(BC106=BD106,BC107=BD107),1,0)</f>
        <v>0</v>
      </c>
      <c r="AM108" s="1"/>
      <c r="AN108" s="1"/>
      <c r="AO108" s="1"/>
      <c r="AP108" s="1"/>
      <c r="AQ108" s="1"/>
      <c r="AR108" s="1">
        <v>7</v>
      </c>
      <c r="AS108" s="66" t="s">
        <v>110</v>
      </c>
      <c r="AT108" s="1"/>
      <c r="AU108" s="1" t="s">
        <v>39</v>
      </c>
      <c r="AV108" s="1">
        <v>4</v>
      </c>
      <c r="AW108" s="1">
        <v>8</v>
      </c>
      <c r="AX108" s="1">
        <v>9</v>
      </c>
      <c r="AY108" s="1">
        <v>14</v>
      </c>
      <c r="AZ108" s="1">
        <v>100</v>
      </c>
      <c r="BA108" s="1">
        <v>100</v>
      </c>
      <c r="BB108" s="1">
        <v>100</v>
      </c>
      <c r="BC108" s="1"/>
      <c r="BD108" s="66"/>
      <c r="BE108" s="65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</row>
    <row r="109" spans="1:91" ht="12.75">
      <c r="A109">
        <v>8</v>
      </c>
      <c r="B109" s="54">
        <f t="shared" si="26"/>
      </c>
      <c r="D109" s="89">
        <f>IF(O108&lt;&gt;1,"",IF(AND(BC106=BD106,BC107=BD107),"У  Вас достаточные знания об угольном комбайне!","Удалите записи и начните с начала!"))</f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AK109" s="73"/>
      <c r="AM109" s="1"/>
      <c r="AN109" s="1"/>
      <c r="AO109" s="1"/>
      <c r="AP109" s="1"/>
      <c r="AQ109" s="1"/>
      <c r="AR109" s="1">
        <v>8</v>
      </c>
      <c r="AS109" s="66" t="s">
        <v>111</v>
      </c>
      <c r="AT109" s="1"/>
      <c r="AU109" s="1"/>
      <c r="AV109" s="1">
        <f aca="true" t="shared" si="31" ref="AV109:BB109">D114</f>
        <v>0</v>
      </c>
      <c r="AW109" s="1">
        <f t="shared" si="31"/>
        <v>0</v>
      </c>
      <c r="AX109" s="1">
        <f t="shared" si="31"/>
        <v>0</v>
      </c>
      <c r="AY109" s="1">
        <f t="shared" si="31"/>
        <v>0</v>
      </c>
      <c r="AZ109" s="1">
        <f t="shared" si="31"/>
        <v>0</v>
      </c>
      <c r="BA109" s="1">
        <f t="shared" si="31"/>
        <v>0</v>
      </c>
      <c r="BB109" s="1">
        <f t="shared" si="31"/>
        <v>0</v>
      </c>
      <c r="BC109" s="1">
        <f>SUM(AV109:BB109)</f>
        <v>0</v>
      </c>
      <c r="BD109" s="66">
        <v>35</v>
      </c>
      <c r="BE109" s="65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</row>
    <row r="110" spans="1:91" ht="12.75">
      <c r="A110">
        <v>9</v>
      </c>
      <c r="B110" s="54">
        <f t="shared" si="26"/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AK110" s="73"/>
      <c r="AM110" s="1"/>
      <c r="AN110" s="1"/>
      <c r="AO110" s="1"/>
      <c r="AP110" s="1"/>
      <c r="AQ110" s="1"/>
      <c r="AR110" s="1">
        <v>9</v>
      </c>
      <c r="AS110" s="66" t="s">
        <v>112</v>
      </c>
      <c r="AT110" s="1"/>
      <c r="AU110" s="1"/>
      <c r="AV110" s="1">
        <f aca="true" t="shared" si="32" ref="AV110:BB110">IF(AV109=INDEX($AV$108:$BB$108,1),1,IF(AV109=INDEX($AV$108:$BB$108,2),1,IF(AV109=INDEX($AV$108:$BB$108,3),1,IF(AV109=INDEX($AV$108:$BB$108,4),1,IF(AV109=INDEX($AV$108:$BB$108,5),1,IF(AV109=INDEX($AV$108:$BB$108,6),1,IF(AV109=INDEX($AV$108:$BB$108,7),1,0)))))))</f>
        <v>0</v>
      </c>
      <c r="AW110" s="1">
        <f t="shared" si="32"/>
        <v>0</v>
      </c>
      <c r="AX110" s="1">
        <f t="shared" si="32"/>
        <v>0</v>
      </c>
      <c r="AY110" s="1">
        <f t="shared" si="32"/>
        <v>0</v>
      </c>
      <c r="AZ110" s="1">
        <f t="shared" si="32"/>
        <v>0</v>
      </c>
      <c r="BA110" s="1">
        <f t="shared" si="32"/>
        <v>0</v>
      </c>
      <c r="BB110" s="1">
        <f t="shared" si="32"/>
        <v>0</v>
      </c>
      <c r="BC110" s="1">
        <f>SUM(AV110:BB110)</f>
        <v>0</v>
      </c>
      <c r="BD110" s="66">
        <v>4</v>
      </c>
      <c r="BE110" s="65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</row>
    <row r="111" spans="1:91" ht="12.75">
      <c r="A111">
        <v>10</v>
      </c>
      <c r="B111" s="54">
        <f t="shared" si="26"/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AK111" s="73"/>
      <c r="AM111" s="1"/>
      <c r="AN111" s="1"/>
      <c r="AO111" s="1"/>
      <c r="AP111" s="1"/>
      <c r="AQ111" s="1"/>
      <c r="AR111" s="1">
        <v>10</v>
      </c>
      <c r="AS111" s="66" t="s">
        <v>113</v>
      </c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66"/>
      <c r="BE111" s="65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</row>
    <row r="112" spans="1:91" ht="12.75">
      <c r="A112">
        <v>11</v>
      </c>
      <c r="B112" s="54">
        <f t="shared" si="26"/>
      </c>
      <c r="D112" s="46"/>
      <c r="E112" s="46"/>
      <c r="F112" s="46"/>
      <c r="G112" s="46"/>
      <c r="H112" s="46"/>
      <c r="I112" s="46"/>
      <c r="J112" s="90" t="s">
        <v>149</v>
      </c>
      <c r="K112" s="46"/>
      <c r="L112" s="46"/>
      <c r="M112" s="46"/>
      <c r="N112" s="46"/>
      <c r="O112" s="46"/>
      <c r="AK112" s="73"/>
      <c r="AM112" s="1"/>
      <c r="AN112" s="1"/>
      <c r="AO112" s="1"/>
      <c r="AP112" s="1"/>
      <c r="AQ112" s="1"/>
      <c r="AR112" s="1">
        <v>11</v>
      </c>
      <c r="AS112" s="66" t="s">
        <v>114</v>
      </c>
      <c r="AT112" s="1"/>
      <c r="AU112" s="1" t="s">
        <v>40</v>
      </c>
      <c r="AV112" s="1">
        <v>3</v>
      </c>
      <c r="AW112" s="1">
        <v>6</v>
      </c>
      <c r="AX112" s="1">
        <v>11</v>
      </c>
      <c r="AY112" s="1">
        <v>12</v>
      </c>
      <c r="AZ112" s="1">
        <v>13</v>
      </c>
      <c r="BA112" s="1">
        <v>100</v>
      </c>
      <c r="BB112" s="1">
        <v>100</v>
      </c>
      <c r="BC112" s="1"/>
      <c r="BD112" s="66"/>
      <c r="BE112" s="65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</row>
    <row r="113" spans="1:91" ht="15" customHeight="1">
      <c r="A113">
        <v>12</v>
      </c>
      <c r="B113" s="54">
        <f t="shared" si="26"/>
      </c>
      <c r="D113" s="89">
        <f>IF(AND($D$33=1,$AR$33=22),"МЕХАНИЗИРОВАННАЯ КРЕПЬ","")</f>
      </c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AK113" s="73"/>
      <c r="AM113" s="1"/>
      <c r="AN113" s="1"/>
      <c r="AO113" s="1"/>
      <c r="AP113" s="1"/>
      <c r="AQ113" s="1"/>
      <c r="AR113" s="1">
        <v>12</v>
      </c>
      <c r="AS113" s="66" t="s">
        <v>115</v>
      </c>
      <c r="AT113" s="1"/>
      <c r="AU113" s="1"/>
      <c r="AV113" s="1">
        <f aca="true" t="shared" si="33" ref="AV113:BB113">D119</f>
        <v>0</v>
      </c>
      <c r="AW113" s="1">
        <f t="shared" si="33"/>
        <v>0</v>
      </c>
      <c r="AX113" s="1">
        <f t="shared" si="33"/>
        <v>0</v>
      </c>
      <c r="AY113" s="1">
        <f t="shared" si="33"/>
        <v>0</v>
      </c>
      <c r="AZ113" s="1">
        <f t="shared" si="33"/>
        <v>0</v>
      </c>
      <c r="BA113" s="1">
        <f t="shared" si="33"/>
        <v>0</v>
      </c>
      <c r="BB113" s="1">
        <f t="shared" si="33"/>
        <v>0</v>
      </c>
      <c r="BC113" s="1">
        <f>SUM(AV113:BB113)</f>
        <v>0</v>
      </c>
      <c r="BD113" s="66">
        <v>45</v>
      </c>
      <c r="BE113" s="65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</row>
    <row r="114" spans="1:91" ht="12.75">
      <c r="A114">
        <v>13</v>
      </c>
      <c r="B114" s="54">
        <f t="shared" si="26"/>
      </c>
      <c r="D114" s="17"/>
      <c r="E114" s="17"/>
      <c r="F114" s="17"/>
      <c r="G114" s="17"/>
      <c r="H114" s="17"/>
      <c r="I114" s="17"/>
      <c r="J114" s="17"/>
      <c r="K114" s="46"/>
      <c r="L114" s="46"/>
      <c r="M114" s="46"/>
      <c r="N114" s="46"/>
      <c r="O114" s="45"/>
      <c r="AK114" s="73">
        <f>IF(AND(BC109=BD109,BC110=BD110),1,0)</f>
        <v>0</v>
      </c>
      <c r="AM114" s="1"/>
      <c r="AN114" s="1"/>
      <c r="AO114" s="1"/>
      <c r="AP114" s="1"/>
      <c r="AQ114" s="1"/>
      <c r="AR114" s="1">
        <v>13</v>
      </c>
      <c r="AS114" s="66" t="s">
        <v>116</v>
      </c>
      <c r="AT114" s="1"/>
      <c r="AU114" s="1"/>
      <c r="AV114" s="1">
        <f aca="true" t="shared" si="34" ref="AV114:BB114">IF(AV113=INDEX($AV$112:$BB$112,1),1,IF(AV113=INDEX($AV$112:$BB$112,2),1,IF(AV113=INDEX($AV$112:$BB$112,3),1,IF(AV113=INDEX($AV$112:$BB$112,4),1,IF(AV113=INDEX($AV$112:$BB$112,5),1,IF(AV113=INDEX($AV$112:$BB$112,6),1,IF(AV113=INDEX($AV$112:$BB$112,7),1,0)))))))</f>
        <v>0</v>
      </c>
      <c r="AW114" s="1">
        <f t="shared" si="34"/>
        <v>0</v>
      </c>
      <c r="AX114" s="1">
        <f t="shared" si="34"/>
        <v>0</v>
      </c>
      <c r="AY114" s="1">
        <f t="shared" si="34"/>
        <v>0</v>
      </c>
      <c r="AZ114" s="1">
        <f t="shared" si="34"/>
        <v>0</v>
      </c>
      <c r="BA114" s="1">
        <f t="shared" si="34"/>
        <v>0</v>
      </c>
      <c r="BB114" s="1">
        <f t="shared" si="34"/>
        <v>0</v>
      </c>
      <c r="BC114" s="1">
        <f>SUM(AV114:BB114)</f>
        <v>0</v>
      </c>
      <c r="BD114" s="66">
        <v>5</v>
      </c>
      <c r="BE114" s="65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</row>
    <row r="115" spans="1:91" ht="12.75">
      <c r="A115">
        <v>14</v>
      </c>
      <c r="B115" s="54">
        <f t="shared" si="26"/>
      </c>
      <c r="D115" s="89">
        <f>IF(O114&lt;&gt;1,"",IF(AND(BC109=BD109,BC110=BD110),"У  Вас достаточные знания о механизированной крепи!","Удалите записи и начните с начала!"))</f>
      </c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AK115" s="73"/>
      <c r="AM115" s="1"/>
      <c r="AN115" s="1"/>
      <c r="AO115" s="1"/>
      <c r="AP115" s="1"/>
      <c r="AQ115" s="1"/>
      <c r="AR115" s="1">
        <v>14</v>
      </c>
      <c r="AS115" s="66" t="s">
        <v>117</v>
      </c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66"/>
      <c r="BE115" s="65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</row>
    <row r="116" spans="1:91" ht="12.75">
      <c r="A116">
        <v>15</v>
      </c>
      <c r="B116" s="54">
        <f t="shared" si="26"/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AK116" s="73"/>
      <c r="AM116" s="1"/>
      <c r="AN116" s="1"/>
      <c r="AO116" s="1"/>
      <c r="AP116" s="1"/>
      <c r="AQ116" s="1"/>
      <c r="AR116" s="1">
        <v>15</v>
      </c>
      <c r="AS116" s="66" t="s">
        <v>118</v>
      </c>
      <c r="AT116" s="1"/>
      <c r="AU116" s="1" t="s">
        <v>42</v>
      </c>
      <c r="AV116" s="1">
        <v>17</v>
      </c>
      <c r="AW116" s="1">
        <v>12</v>
      </c>
      <c r="AX116" s="1">
        <v>3</v>
      </c>
      <c r="AY116" s="1">
        <v>2</v>
      </c>
      <c r="AZ116" s="1">
        <v>11</v>
      </c>
      <c r="BA116" s="1">
        <v>18</v>
      </c>
      <c r="BB116" s="1">
        <v>100</v>
      </c>
      <c r="BC116" s="1"/>
      <c r="BD116" s="1"/>
      <c r="BE116" s="65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</row>
    <row r="117" spans="1:91" ht="12.75">
      <c r="A117">
        <v>16</v>
      </c>
      <c r="B117" s="54">
        <f t="shared" si="26"/>
      </c>
      <c r="D117" s="46"/>
      <c r="E117" s="46"/>
      <c r="F117" s="46"/>
      <c r="G117" s="46"/>
      <c r="H117" s="46"/>
      <c r="I117" s="46"/>
      <c r="J117" s="90" t="s">
        <v>149</v>
      </c>
      <c r="K117" s="46"/>
      <c r="L117" s="46"/>
      <c r="M117" s="46"/>
      <c r="N117" s="46"/>
      <c r="O117" s="46"/>
      <c r="AK117" s="73"/>
      <c r="AM117" s="1"/>
      <c r="AN117" s="1"/>
      <c r="AO117" s="1"/>
      <c r="AP117" s="1"/>
      <c r="AQ117" s="1"/>
      <c r="AR117" s="1">
        <v>16</v>
      </c>
      <c r="AS117" s="66" t="s">
        <v>119</v>
      </c>
      <c r="AT117" s="1"/>
      <c r="AU117" s="1"/>
      <c r="AV117" s="1">
        <f aca="true" t="shared" si="35" ref="AV117:BB117">D124</f>
        <v>0</v>
      </c>
      <c r="AW117" s="1">
        <f t="shared" si="35"/>
        <v>0</v>
      </c>
      <c r="AX117" s="1">
        <f t="shared" si="35"/>
        <v>0</v>
      </c>
      <c r="AY117" s="1">
        <f t="shared" si="35"/>
        <v>0</v>
      </c>
      <c r="AZ117" s="1">
        <f t="shared" si="35"/>
        <v>0</v>
      </c>
      <c r="BA117" s="1">
        <f t="shared" si="35"/>
        <v>0</v>
      </c>
      <c r="BB117" s="1">
        <f t="shared" si="35"/>
        <v>0</v>
      </c>
      <c r="BC117" s="1">
        <f>SUM(AV117:BB117)</f>
        <v>0</v>
      </c>
      <c r="BD117" s="66">
        <v>63</v>
      </c>
      <c r="BE117" s="65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</row>
    <row r="118" spans="1:91" ht="15.75" customHeight="1">
      <c r="A118">
        <v>17</v>
      </c>
      <c r="B118" s="54">
        <f t="shared" si="26"/>
      </c>
      <c r="D118" s="89">
        <f>IF(AND($D$33=1,$AR$33=22),"ЛЕНТОЧНЫЙ КОНВЕЙЕР","")</f>
      </c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AK118" s="73"/>
      <c r="AM118" s="1"/>
      <c r="AN118" s="1"/>
      <c r="AO118" s="1"/>
      <c r="AP118" s="1"/>
      <c r="AQ118" s="1"/>
      <c r="AR118" s="1">
        <v>17</v>
      </c>
      <c r="AS118" s="66" t="s">
        <v>120</v>
      </c>
      <c r="AT118" s="1"/>
      <c r="AU118" s="1" t="s">
        <v>45</v>
      </c>
      <c r="AV118" s="1">
        <f aca="true" t="shared" si="36" ref="AV118:BB118">IF(AV117=INDEX($AV$116:$BB$116,1),1,IF(AV117=INDEX($AV$116:$BB$116,2),1,IF(AV117=INDEX($AV$116:$BB$116,3),1,IF(AV117=INDEX($AV$116:$BB$116,4),1,IF(AV117=INDEX($AV$116:$BB$116,5),1,IF(AV117=INDEX($AV$116:$BB$116,6),1,IF(AV117=INDEX($AV$116:$BB$116,7),1,0)))))))</f>
        <v>0</v>
      </c>
      <c r="AW118" s="1">
        <f t="shared" si="36"/>
        <v>0</v>
      </c>
      <c r="AX118" s="1">
        <f t="shared" si="36"/>
        <v>0</v>
      </c>
      <c r="AY118" s="1">
        <f t="shared" si="36"/>
        <v>0</v>
      </c>
      <c r="AZ118" s="1">
        <f t="shared" si="36"/>
        <v>0</v>
      </c>
      <c r="BA118" s="1">
        <f t="shared" si="36"/>
        <v>0</v>
      </c>
      <c r="BB118" s="1">
        <f t="shared" si="36"/>
        <v>0</v>
      </c>
      <c r="BC118" s="1">
        <f>SUM(AV118:BB118)</f>
        <v>0</v>
      </c>
      <c r="BD118" s="66">
        <v>6</v>
      </c>
      <c r="BE118" s="65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</row>
    <row r="119" spans="1:91" ht="12.75">
      <c r="A119">
        <v>18</v>
      </c>
      <c r="B119" s="54">
        <f t="shared" si="26"/>
      </c>
      <c r="D119" s="17"/>
      <c r="E119" s="17"/>
      <c r="F119" s="17"/>
      <c r="G119" s="17"/>
      <c r="H119" s="17"/>
      <c r="I119" s="17"/>
      <c r="J119" s="17"/>
      <c r="K119" s="46"/>
      <c r="L119" s="46"/>
      <c r="M119" s="46"/>
      <c r="N119" s="46"/>
      <c r="O119" s="45"/>
      <c r="AK119" s="73">
        <f>IF(AND(BC113=BD113,BC114=BD114),1,0)</f>
        <v>0</v>
      </c>
      <c r="AM119" s="1"/>
      <c r="AN119" s="1"/>
      <c r="AO119" s="1"/>
      <c r="AP119" s="1"/>
      <c r="AQ119" s="1"/>
      <c r="AR119" s="1">
        <v>18</v>
      </c>
      <c r="AS119" s="66" t="s">
        <v>121</v>
      </c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</row>
    <row r="120" spans="4:91" ht="12.75">
      <c r="D120" s="89">
        <f>IF(O119&lt;&gt;1,"",IF(AND(BC113=BD113,BC114=BD114),"У  Вас достаточные знания о ленточном конвейере!","Удалите записи и начните с начала!"))</f>
      </c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AK120" s="73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</row>
    <row r="121" spans="4:91" ht="12.75"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AK121" s="73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</row>
    <row r="122" spans="4:91" ht="12.75">
      <c r="D122" s="46"/>
      <c r="E122" s="46"/>
      <c r="F122" s="46"/>
      <c r="G122" s="46"/>
      <c r="H122" s="46"/>
      <c r="I122" s="46"/>
      <c r="J122" s="90" t="s">
        <v>149</v>
      </c>
      <c r="K122" s="46"/>
      <c r="L122" s="46"/>
      <c r="M122" s="46"/>
      <c r="N122" s="46"/>
      <c r="O122" s="46"/>
      <c r="AK122" s="73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</row>
    <row r="123" spans="1:91" ht="12.75">
      <c r="A123" s="13"/>
      <c r="C123" s="13"/>
      <c r="D123" s="89">
        <f>IF(AND($D$33=1,$AR$33=22),"СКИПОВЫЙ ПОДЪЕМ","")</f>
      </c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AK123" s="73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</row>
    <row r="124" spans="1:91" ht="12.75">
      <c r="A124" s="13"/>
      <c r="B124" s="13"/>
      <c r="C124" s="13"/>
      <c r="D124" s="17"/>
      <c r="E124" s="17"/>
      <c r="F124" s="17"/>
      <c r="G124" s="17"/>
      <c r="H124" s="17"/>
      <c r="I124" s="17"/>
      <c r="J124" s="17"/>
      <c r="K124" s="46"/>
      <c r="L124" s="46"/>
      <c r="M124" s="46"/>
      <c r="N124" s="46"/>
      <c r="O124" s="45"/>
      <c r="AK124" s="73">
        <f>IF(AND(BC117=BD117,BC118=BD118),1,0)</f>
        <v>0</v>
      </c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</row>
    <row r="125" spans="1:91" ht="12.75">
      <c r="A125" s="13"/>
      <c r="B125" s="13"/>
      <c r="C125" s="13"/>
      <c r="D125" s="14">
        <f>IF(O124&lt;&gt;1,"",IF(AND(BC117=BD117,BC118=BD118),"У  Вас достаточные знания о скиповом подъеме!","Удалите записи и начните с начала!"))</f>
      </c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</row>
    <row r="126" spans="2:91" ht="15.75">
      <c r="B126" s="13"/>
      <c r="C126" s="91" t="s">
        <v>159</v>
      </c>
      <c r="D126" s="13"/>
      <c r="E126" s="13"/>
      <c r="F126" s="13"/>
      <c r="G126" s="13"/>
      <c r="H126" s="13"/>
      <c r="I126" s="13"/>
      <c r="J126" s="92">
        <f>ROUND(SUM(AK103:AK124)*20/5,0)</f>
        <v>0</v>
      </c>
      <c r="K126" s="88" t="s">
        <v>157</v>
      </c>
      <c r="L126" s="13"/>
      <c r="M126" s="13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</row>
    <row r="127" spans="2:91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</row>
    <row r="128" spans="2:91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</row>
    <row r="129" spans="2:91" ht="15.75">
      <c r="B129" s="93" t="s">
        <v>162</v>
      </c>
      <c r="C129" s="94">
        <f>C18</f>
        <v>0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</row>
    <row r="130" spans="2:91" ht="15.75">
      <c r="B130" s="94" t="s">
        <v>160</v>
      </c>
      <c r="C130" s="95">
        <f>J126+J97+I70</f>
        <v>0</v>
      </c>
      <c r="D130" s="96" t="s">
        <v>161</v>
      </c>
      <c r="E130" s="95"/>
      <c r="F130" s="13"/>
      <c r="G130" s="13"/>
      <c r="H130" s="13"/>
      <c r="I130" s="13"/>
      <c r="J130" s="13"/>
      <c r="K130" s="13"/>
      <c r="L130" s="13"/>
      <c r="M130" s="13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</row>
    <row r="131" spans="39:91" ht="12.75"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</row>
    <row r="132" spans="39:91" ht="12.75"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</row>
    <row r="133" spans="39:91" ht="12.75"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</row>
    <row r="134" spans="39:91" ht="12.75"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</row>
    <row r="135" spans="39:91" ht="12.75"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</row>
    <row r="136" spans="39:91" ht="12.75"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</row>
    <row r="137" spans="39:91" ht="12.75"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</row>
    <row r="138" spans="39:91" ht="12.75"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</row>
    <row r="139" spans="39:91" ht="12.75"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</row>
    <row r="140" spans="39:91" ht="12.75"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</row>
    <row r="141" spans="39:91" ht="12.75"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</row>
    <row r="142" spans="39:91" ht="12.75"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</row>
    <row r="143" spans="39:91" ht="12.75"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</row>
    <row r="144" spans="39:91" ht="12.75"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</row>
    <row r="145" spans="39:91" ht="12.75"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</row>
    <row r="146" spans="39:91" ht="12.75"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</row>
    <row r="147" spans="39:91" ht="12.75"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</row>
    <row r="148" spans="39:91" ht="12.75"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</row>
    <row r="149" spans="39:91" ht="12.75"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</row>
    <row r="150" spans="39:91" ht="12.75"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</row>
    <row r="151" spans="39:91" ht="12.75"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</row>
    <row r="152" spans="39:91" ht="12.75"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</row>
    <row r="153" spans="39:91" ht="12.75"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</row>
    <row r="154" spans="39:91" ht="12.75"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</row>
    <row r="155" spans="39:91" ht="12.75"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</row>
    <row r="156" spans="39:91" ht="12.75"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</row>
    <row r="157" spans="39:91" ht="12.75"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</row>
    <row r="158" spans="39:91" ht="12.75"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</row>
    <row r="159" spans="39:91" ht="12.75"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</row>
    <row r="160" spans="39:91" ht="12.75"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</row>
    <row r="161" spans="39:42" ht="12.75">
      <c r="AM161" s="1"/>
      <c r="AN161" s="1"/>
      <c r="AO161" s="1"/>
      <c r="AP161" s="1"/>
    </row>
    <row r="162" spans="39:42" ht="12.75">
      <c r="AM162" s="1"/>
      <c r="AN162" s="1"/>
      <c r="AO162" s="1"/>
      <c r="AP162" s="1"/>
    </row>
    <row r="163" spans="39:42" ht="12.75">
      <c r="AM163" s="1"/>
      <c r="AN163" s="1"/>
      <c r="AO163" s="1"/>
      <c r="AP163" s="1"/>
    </row>
    <row r="164" spans="39:42" ht="12.75">
      <c r="AM164" s="1"/>
      <c r="AN164" s="1"/>
      <c r="AO164" s="1"/>
      <c r="AP164" s="1"/>
    </row>
    <row r="165" spans="39:42" ht="12.75">
      <c r="AM165" s="1"/>
      <c r="AN165" s="1"/>
      <c r="AO165" s="1"/>
      <c r="AP165" s="1"/>
    </row>
    <row r="166" spans="39:42" ht="12.75">
      <c r="AM166" s="1"/>
      <c r="AN166" s="1"/>
      <c r="AO166" s="1"/>
      <c r="AP166" s="1"/>
    </row>
    <row r="167" spans="39:42" ht="12.75">
      <c r="AM167" s="1"/>
      <c r="AN167" s="1"/>
      <c r="AO167" s="1"/>
      <c r="AP167" s="1"/>
    </row>
    <row r="168" spans="39:42" ht="12.75">
      <c r="AM168" s="1"/>
      <c r="AN168" s="1"/>
      <c r="AO168" s="1"/>
      <c r="AP168" s="1"/>
    </row>
    <row r="169" spans="39:42" ht="12.75">
      <c r="AM169" s="1"/>
      <c r="AN169" s="1"/>
      <c r="AO169" s="1"/>
      <c r="AP169" s="1"/>
    </row>
    <row r="170" spans="39:42" ht="12.75">
      <c r="AM170" s="1"/>
      <c r="AN170" s="1"/>
      <c r="AO170" s="1"/>
      <c r="AP170" s="1"/>
    </row>
    <row r="171" spans="39:42" ht="12.75">
      <c r="AM171" s="1"/>
      <c r="AN171" s="1"/>
      <c r="AO171" s="1"/>
      <c r="AP171" s="1"/>
    </row>
    <row r="172" spans="39:42" ht="12.75">
      <c r="AM172" s="1"/>
      <c r="AN172" s="1"/>
      <c r="AO172" s="1"/>
      <c r="AP172" s="1"/>
    </row>
    <row r="173" spans="39:42" ht="12.75">
      <c r="AM173" s="1"/>
      <c r="AN173" s="1"/>
      <c r="AO173" s="1"/>
      <c r="AP173" s="1"/>
    </row>
    <row r="174" spans="39:42" ht="12.75">
      <c r="AM174" s="1"/>
      <c r="AN174" s="1"/>
      <c r="AO174" s="1"/>
      <c r="AP174" s="1"/>
    </row>
    <row r="175" spans="39:42" ht="12.75">
      <c r="AM175" s="1"/>
      <c r="AN175" s="1"/>
      <c r="AO175" s="1"/>
      <c r="AP175" s="1"/>
    </row>
    <row r="176" spans="39:42" ht="12.75">
      <c r="AM176" s="1"/>
      <c r="AN176" s="1"/>
      <c r="AO176" s="1"/>
      <c r="AP176" s="1"/>
    </row>
    <row r="177" spans="39:42" ht="12.75">
      <c r="AM177" s="1"/>
      <c r="AN177" s="1"/>
      <c r="AO177" s="1"/>
      <c r="AP177" s="1"/>
    </row>
    <row r="178" spans="39:42" ht="12.75">
      <c r="AM178" s="1"/>
      <c r="AN178" s="1"/>
      <c r="AO178" s="1"/>
      <c r="AP178" s="1"/>
    </row>
    <row r="179" spans="39:42" ht="12.75">
      <c r="AM179" s="1"/>
      <c r="AN179" s="1"/>
      <c r="AO179" s="1"/>
      <c r="AP179" s="1"/>
    </row>
    <row r="180" spans="39:42" ht="12.75">
      <c r="AM180" s="1"/>
      <c r="AN180" s="1"/>
      <c r="AO180" s="1"/>
      <c r="AP180" s="1"/>
    </row>
    <row r="181" spans="39:42" ht="12.75">
      <c r="AM181" s="1"/>
      <c r="AN181" s="1"/>
      <c r="AO181" s="1"/>
      <c r="AP181" s="1"/>
    </row>
    <row r="182" spans="39:42" ht="12.75">
      <c r="AM182" s="1"/>
      <c r="AN182" s="1"/>
      <c r="AO182" s="1"/>
      <c r="AP182" s="1"/>
    </row>
    <row r="183" spans="39:42" ht="12.75">
      <c r="AM183" s="1"/>
      <c r="AN183" s="1"/>
      <c r="AO183" s="1"/>
      <c r="AP183" s="1"/>
    </row>
    <row r="184" spans="39:42" ht="12.75">
      <c r="AM184" s="1"/>
      <c r="AN184" s="1"/>
      <c r="AO184" s="1"/>
      <c r="AP184" s="1"/>
    </row>
    <row r="185" spans="39:42" ht="12.75">
      <c r="AM185" s="1"/>
      <c r="AN185" s="1"/>
      <c r="AO185" s="1"/>
      <c r="AP185" s="1"/>
    </row>
    <row r="186" spans="39:42" ht="12.75">
      <c r="AM186" s="1"/>
      <c r="AN186" s="1"/>
      <c r="AO186" s="1"/>
      <c r="AP186" s="1"/>
    </row>
    <row r="187" spans="39:42" ht="12.75">
      <c r="AM187" s="1"/>
      <c r="AN187" s="1"/>
      <c r="AO187" s="1"/>
      <c r="AP187" s="1"/>
    </row>
    <row r="188" spans="39:42" ht="12.75">
      <c r="AM188" s="1"/>
      <c r="AN188" s="1"/>
      <c r="AO188" s="1"/>
      <c r="AP188" s="1"/>
    </row>
    <row r="189" spans="39:42" ht="12.75">
      <c r="AM189" s="1"/>
      <c r="AN189" s="1"/>
      <c r="AO189" s="1"/>
      <c r="AP189" s="1"/>
    </row>
    <row r="190" spans="39:42" ht="12.75">
      <c r="AM190" s="1"/>
      <c r="AN190" s="1"/>
      <c r="AO190" s="1"/>
      <c r="AP190" s="1"/>
    </row>
    <row r="191" spans="39:42" ht="12.75">
      <c r="AM191" s="1"/>
      <c r="AN191" s="1"/>
      <c r="AO191" s="1"/>
      <c r="AP191" s="1"/>
    </row>
    <row r="192" spans="39:42" ht="12.75">
      <c r="AM192" s="1"/>
      <c r="AN192" s="1"/>
      <c r="AO192" s="1"/>
      <c r="AP192" s="1"/>
    </row>
    <row r="193" spans="39:42" ht="12.75">
      <c r="AM193" s="1"/>
      <c r="AN193" s="1"/>
      <c r="AO193" s="1"/>
      <c r="AP193" s="1"/>
    </row>
    <row r="194" spans="39:42" ht="12.75">
      <c r="AM194" s="1"/>
      <c r="AN194" s="1"/>
      <c r="AO194" s="1"/>
      <c r="AP194" s="1"/>
    </row>
    <row r="195" spans="39:42" ht="12.75">
      <c r="AM195" s="1"/>
      <c r="AN195" s="1"/>
      <c r="AO195" s="1"/>
      <c r="AP195" s="1"/>
    </row>
    <row r="196" spans="39:42" ht="12.75">
      <c r="AM196" s="1"/>
      <c r="AN196" s="1"/>
      <c r="AO196" s="1"/>
      <c r="AP196" s="1"/>
    </row>
    <row r="197" spans="39:42" ht="12.75">
      <c r="AM197" s="1"/>
      <c r="AN197" s="1"/>
      <c r="AO197" s="1"/>
      <c r="AP197" s="1"/>
    </row>
    <row r="198" spans="39:42" ht="12.75">
      <c r="AM198" s="1"/>
      <c r="AN198" s="1"/>
      <c r="AO198" s="1"/>
      <c r="AP198" s="1"/>
    </row>
    <row r="199" spans="39:42" ht="12.75">
      <c r="AM199" s="1"/>
      <c r="AN199" s="1"/>
      <c r="AO199" s="1"/>
      <c r="AP199" s="1"/>
    </row>
    <row r="200" spans="39:42" ht="12.75">
      <c r="AM200" s="1"/>
      <c r="AN200" s="1"/>
      <c r="AO200" s="1"/>
      <c r="AP200" s="1"/>
    </row>
    <row r="201" spans="39:42" ht="12.75">
      <c r="AM201" s="1"/>
      <c r="AN201" s="1"/>
      <c r="AO201" s="1"/>
      <c r="AP201" s="1"/>
    </row>
    <row r="202" spans="39:42" ht="12.75">
      <c r="AM202" s="1"/>
      <c r="AN202" s="1"/>
      <c r="AO202" s="1"/>
      <c r="AP202" s="1"/>
    </row>
    <row r="203" spans="39:42" ht="12.75">
      <c r="AM203" s="1"/>
      <c r="AN203" s="1"/>
      <c r="AO203" s="1"/>
      <c r="AP203" s="1"/>
    </row>
    <row r="204" spans="39:42" ht="12.75">
      <c r="AM204" s="1"/>
      <c r="AN204" s="1"/>
      <c r="AO204" s="1"/>
      <c r="AP204" s="1"/>
    </row>
    <row r="205" spans="39:42" ht="12.75">
      <c r="AM205" s="1"/>
      <c r="AN205" s="1"/>
      <c r="AO205" s="1"/>
      <c r="AP205" s="1"/>
    </row>
    <row r="206" spans="39:42" ht="12.75">
      <c r="AM206" s="1"/>
      <c r="AN206" s="1"/>
      <c r="AO206" s="1"/>
      <c r="AP206" s="1"/>
    </row>
    <row r="207" spans="39:42" ht="12.75">
      <c r="AM207" s="1"/>
      <c r="AN207" s="1"/>
      <c r="AO207" s="1"/>
      <c r="AP207" s="1"/>
    </row>
    <row r="208" spans="39:42" ht="12.75">
      <c r="AM208" s="1"/>
      <c r="AN208" s="1"/>
      <c r="AO208" s="1"/>
      <c r="AP208" s="1"/>
    </row>
    <row r="209" spans="39:42" ht="12.75">
      <c r="AM209" s="1"/>
      <c r="AN209" s="1"/>
      <c r="AO209" s="1"/>
      <c r="AP209" s="1"/>
    </row>
    <row r="210" spans="39:42" ht="12.75">
      <c r="AM210" s="1"/>
      <c r="AN210" s="1"/>
      <c r="AO210" s="1"/>
      <c r="AP210" s="1"/>
    </row>
    <row r="211" spans="39:42" ht="12.75">
      <c r="AM211" s="1"/>
      <c r="AN211" s="1"/>
      <c r="AO211" s="1"/>
      <c r="AP211" s="1"/>
    </row>
    <row r="212" spans="39:42" ht="12.75">
      <c r="AM212" s="1"/>
      <c r="AN212" s="1"/>
      <c r="AO212" s="1"/>
      <c r="AP212" s="1"/>
    </row>
    <row r="213" spans="39:42" ht="12.75">
      <c r="AM213" s="1"/>
      <c r="AN213" s="1"/>
      <c r="AO213" s="1"/>
      <c r="AP213" s="1"/>
    </row>
    <row r="214" spans="39:42" ht="12.75">
      <c r="AM214" s="1"/>
      <c r="AN214" s="1"/>
      <c r="AO214" s="1"/>
      <c r="AP214" s="1"/>
    </row>
    <row r="215" spans="39:42" ht="12.75">
      <c r="AM215" s="1"/>
      <c r="AN215" s="1"/>
      <c r="AO215" s="1"/>
      <c r="AP215" s="1"/>
    </row>
    <row r="216" spans="39:42" ht="12.75">
      <c r="AM216" s="1"/>
      <c r="AN216" s="1"/>
      <c r="AO216" s="1"/>
      <c r="AP216" s="1"/>
    </row>
    <row r="217" spans="39:42" ht="12.75">
      <c r="AM217" s="1"/>
      <c r="AN217" s="1"/>
      <c r="AO217" s="1"/>
      <c r="AP217" s="1"/>
    </row>
    <row r="218" spans="39:42" ht="12.75">
      <c r="AM218" s="1"/>
      <c r="AN218" s="1"/>
      <c r="AO218" s="1"/>
      <c r="AP218" s="1"/>
    </row>
    <row r="219" spans="39:42" ht="12.75">
      <c r="AM219" s="1"/>
      <c r="AN219" s="1"/>
      <c r="AO219" s="1"/>
      <c r="AP219" s="1"/>
    </row>
    <row r="220" spans="39:42" ht="12.75">
      <c r="AM220" s="1"/>
      <c r="AN220" s="1"/>
      <c r="AO220" s="1"/>
      <c r="AP220" s="1"/>
    </row>
    <row r="221" spans="39:42" ht="12.75">
      <c r="AM221" s="1"/>
      <c r="AN221" s="1"/>
      <c r="AO221" s="1"/>
      <c r="AP221" s="1"/>
    </row>
    <row r="222" spans="39:42" ht="12.75">
      <c r="AM222" s="1"/>
      <c r="AN222" s="1"/>
      <c r="AO222" s="1"/>
      <c r="AP222" s="1"/>
    </row>
    <row r="223" spans="39:42" ht="12.75">
      <c r="AM223" s="1"/>
      <c r="AN223" s="1"/>
      <c r="AO223" s="1"/>
      <c r="AP223" s="1"/>
    </row>
    <row r="224" spans="39:42" ht="12.75">
      <c r="AM224" s="1"/>
      <c r="AN224" s="1"/>
      <c r="AO224" s="1"/>
      <c r="AP224" s="1"/>
    </row>
    <row r="225" spans="39:42" ht="12.75">
      <c r="AM225" s="1"/>
      <c r="AN225" s="1"/>
      <c r="AO225" s="1"/>
      <c r="AP225" s="1"/>
    </row>
    <row r="226" spans="39:42" ht="12.75">
      <c r="AM226" s="1"/>
      <c r="AN226" s="1"/>
      <c r="AO226" s="1"/>
      <c r="AP226" s="1"/>
    </row>
    <row r="227" spans="39:42" ht="12.75">
      <c r="AM227" s="1"/>
      <c r="AN227" s="1"/>
      <c r="AO227" s="1"/>
      <c r="AP227" s="1"/>
    </row>
    <row r="228" spans="39:42" ht="12.75">
      <c r="AM228" s="1"/>
      <c r="AN228" s="1"/>
      <c r="AO228" s="1"/>
      <c r="AP228" s="1"/>
    </row>
    <row r="229" spans="39:42" ht="12.75">
      <c r="AM229" s="1"/>
      <c r="AN229" s="1"/>
      <c r="AO229" s="1"/>
      <c r="AP229" s="1"/>
    </row>
    <row r="230" spans="39:42" ht="12.75">
      <c r="AM230" s="1"/>
      <c r="AN230" s="1"/>
      <c r="AO230" s="1"/>
      <c r="AP230" s="1"/>
    </row>
    <row r="231" spans="39:42" ht="12.75">
      <c r="AM231" s="1"/>
      <c r="AN231" s="1"/>
      <c r="AO231" s="1"/>
      <c r="AP231" s="1"/>
    </row>
    <row r="232" spans="39:42" ht="12.75">
      <c r="AM232" s="1"/>
      <c r="AN232" s="1"/>
      <c r="AO232" s="1"/>
      <c r="AP232" s="1"/>
    </row>
    <row r="233" spans="39:42" ht="12.75">
      <c r="AM233" s="1"/>
      <c r="AN233" s="1"/>
      <c r="AO233" s="1"/>
      <c r="AP233" s="1"/>
    </row>
    <row r="234" spans="39:42" ht="12.75">
      <c r="AM234" s="1"/>
      <c r="AN234" s="1"/>
      <c r="AO234" s="1"/>
      <c r="AP234" s="1"/>
    </row>
    <row r="235" spans="39:42" ht="12.75">
      <c r="AM235" s="1"/>
      <c r="AN235" s="1"/>
      <c r="AO235" s="1"/>
      <c r="AP235" s="1"/>
    </row>
    <row r="236" spans="39:42" ht="12.75">
      <c r="AM236" s="1"/>
      <c r="AN236" s="1"/>
      <c r="AO236" s="1"/>
      <c r="AP236" s="1"/>
    </row>
    <row r="237" spans="39:42" ht="12.75">
      <c r="AM237" s="1"/>
      <c r="AN237" s="1"/>
      <c r="AO237" s="1"/>
      <c r="AP237" s="1"/>
    </row>
    <row r="238" spans="39:42" ht="12.75">
      <c r="AM238" s="1"/>
      <c r="AN238" s="1"/>
      <c r="AO238" s="1"/>
      <c r="AP238" s="1"/>
    </row>
    <row r="239" spans="39:42" ht="12.75">
      <c r="AM239" s="1"/>
      <c r="AN239" s="1"/>
      <c r="AO239" s="1"/>
      <c r="AP239" s="1"/>
    </row>
    <row r="240" spans="39:42" ht="12.75">
      <c r="AM240" s="1"/>
      <c r="AN240" s="1"/>
      <c r="AO240" s="1"/>
      <c r="AP240" s="1"/>
    </row>
    <row r="241" spans="39:42" ht="12.75">
      <c r="AM241" s="1"/>
      <c r="AN241" s="1"/>
      <c r="AO241" s="1"/>
      <c r="AP241" s="1"/>
    </row>
    <row r="242" spans="39:42" ht="12.75">
      <c r="AM242" s="1"/>
      <c r="AN242" s="1"/>
      <c r="AO242" s="1"/>
      <c r="AP242" s="1"/>
    </row>
    <row r="243" spans="39:42" ht="12.75">
      <c r="AM243" s="1"/>
      <c r="AN243" s="1"/>
      <c r="AO243" s="1"/>
      <c r="AP243" s="1"/>
    </row>
    <row r="244" spans="39:42" ht="12.75">
      <c r="AM244" s="1"/>
      <c r="AN244" s="1"/>
      <c r="AO244" s="1"/>
      <c r="AP244" s="1"/>
    </row>
    <row r="245" spans="39:42" ht="12.75">
      <c r="AM245" s="1"/>
      <c r="AN245" s="1"/>
      <c r="AO245" s="1"/>
      <c r="AP245" s="1"/>
    </row>
    <row r="246" spans="39:42" ht="12.75">
      <c r="AM246" s="1"/>
      <c r="AN246" s="1"/>
      <c r="AO246" s="1"/>
      <c r="AP246" s="1"/>
    </row>
    <row r="247" spans="39:42" ht="12.75">
      <c r="AM247" s="1"/>
      <c r="AN247" s="1"/>
      <c r="AO247" s="1"/>
      <c r="AP247" s="1"/>
    </row>
    <row r="248" spans="39:42" ht="12.75">
      <c r="AM248" s="1"/>
      <c r="AN248" s="1"/>
      <c r="AO248" s="1"/>
      <c r="AP248" s="1"/>
    </row>
    <row r="249" spans="39:42" ht="12.75">
      <c r="AM249" s="1"/>
      <c r="AN249" s="1"/>
      <c r="AO249" s="1"/>
      <c r="AP249" s="1"/>
    </row>
    <row r="250" spans="39:42" ht="12.75">
      <c r="AM250" s="1"/>
      <c r="AN250" s="1"/>
      <c r="AO250" s="1"/>
      <c r="AP250" s="1"/>
    </row>
    <row r="251" spans="39:42" ht="12.75">
      <c r="AM251" s="1"/>
      <c r="AN251" s="1"/>
      <c r="AO251" s="1"/>
      <c r="AP251" s="1"/>
    </row>
    <row r="252" spans="39:42" ht="12.75">
      <c r="AM252" s="1"/>
      <c r="AN252" s="1"/>
      <c r="AO252" s="1"/>
      <c r="AP252" s="1"/>
    </row>
    <row r="253" spans="39:42" ht="12.75">
      <c r="AM253" s="1"/>
      <c r="AN253" s="1"/>
      <c r="AO253" s="1"/>
      <c r="AP253" s="1"/>
    </row>
    <row r="254" spans="39:42" ht="12.75">
      <c r="AM254" s="1"/>
      <c r="AN254" s="1"/>
      <c r="AO254" s="1"/>
      <c r="AP254" s="1"/>
    </row>
    <row r="255" spans="39:42" ht="12.75">
      <c r="AM255" s="1"/>
      <c r="AN255" s="1"/>
      <c r="AO255" s="1"/>
      <c r="AP255" s="1"/>
    </row>
    <row r="256" spans="39:42" ht="12.75">
      <c r="AM256" s="1"/>
      <c r="AN256" s="1"/>
      <c r="AO256" s="1"/>
      <c r="AP256" s="1"/>
    </row>
    <row r="257" spans="39:42" ht="12.75">
      <c r="AM257" s="1"/>
      <c r="AN257" s="1"/>
      <c r="AO257" s="1"/>
      <c r="AP257" s="1"/>
    </row>
    <row r="258" spans="39:42" ht="12.75">
      <c r="AM258" s="1"/>
      <c r="AN258" s="1"/>
      <c r="AO258" s="1"/>
      <c r="AP258" s="1"/>
    </row>
    <row r="259" spans="39:42" ht="12.75">
      <c r="AM259" s="1"/>
      <c r="AN259" s="1"/>
      <c r="AO259" s="1"/>
      <c r="AP259" s="1"/>
    </row>
    <row r="260" spans="39:42" ht="12.75">
      <c r="AM260" s="1"/>
      <c r="AN260" s="1"/>
      <c r="AO260" s="1"/>
      <c r="AP260" s="1"/>
    </row>
    <row r="261" spans="39:42" ht="12.75">
      <c r="AM261" s="1"/>
      <c r="AN261" s="1"/>
      <c r="AO261" s="1"/>
      <c r="AP261" s="1"/>
    </row>
    <row r="262" spans="39:42" ht="12.75">
      <c r="AM262" s="1"/>
      <c r="AN262" s="1"/>
      <c r="AO262" s="1"/>
      <c r="AP262" s="1"/>
    </row>
    <row r="263" spans="39:42" ht="12.75">
      <c r="AM263" s="1"/>
      <c r="AN263" s="1"/>
      <c r="AO263" s="1"/>
      <c r="AP263" s="1"/>
    </row>
    <row r="264" spans="39:42" ht="12.75">
      <c r="AM264" s="1"/>
      <c r="AN264" s="1"/>
      <c r="AO264" s="1"/>
      <c r="AP264" s="1"/>
    </row>
    <row r="265" spans="39:42" ht="12.75">
      <c r="AM265" s="1"/>
      <c r="AN265" s="1"/>
      <c r="AO265" s="1"/>
      <c r="AP265" s="1"/>
    </row>
    <row r="266" spans="39:42" ht="12.75">
      <c r="AM266" s="1"/>
      <c r="AN266" s="1"/>
      <c r="AO266" s="1"/>
      <c r="AP266" s="1"/>
    </row>
    <row r="267" spans="39:42" ht="12.75">
      <c r="AM267" s="1"/>
      <c r="AN267" s="1"/>
      <c r="AO267" s="1"/>
      <c r="AP267" s="1"/>
    </row>
    <row r="268" spans="39:42" ht="12.75">
      <c r="AM268" s="1"/>
      <c r="AN268" s="1"/>
      <c r="AO268" s="1"/>
      <c r="AP268" s="1"/>
    </row>
    <row r="269" spans="39:42" ht="12.75">
      <c r="AM269" s="1"/>
      <c r="AN269" s="1"/>
      <c r="AO269" s="1"/>
      <c r="AP269" s="1"/>
    </row>
    <row r="270" spans="39:42" ht="12.75">
      <c r="AM270" s="1"/>
      <c r="AN270" s="1"/>
      <c r="AO270" s="1"/>
      <c r="AP270" s="1"/>
    </row>
    <row r="271" spans="39:42" ht="12.75">
      <c r="AM271" s="1"/>
      <c r="AN271" s="1"/>
      <c r="AO271" s="1"/>
      <c r="AP271" s="1"/>
    </row>
    <row r="272" spans="39:42" ht="12.75">
      <c r="AM272" s="1"/>
      <c r="AN272" s="1"/>
      <c r="AO272" s="1"/>
      <c r="AP272" s="1"/>
    </row>
    <row r="273" spans="39:42" ht="12.75">
      <c r="AM273" s="1"/>
      <c r="AN273" s="1"/>
      <c r="AO273" s="1"/>
      <c r="AP273" s="1"/>
    </row>
    <row r="274" spans="39:42" ht="12.75">
      <c r="AM274" s="1"/>
      <c r="AN274" s="1"/>
      <c r="AO274" s="1"/>
      <c r="AP274" s="1"/>
    </row>
    <row r="275" spans="39:42" ht="12.75">
      <c r="AM275" s="1"/>
      <c r="AN275" s="1"/>
      <c r="AO275" s="1"/>
      <c r="AP275" s="1"/>
    </row>
    <row r="276" spans="39:42" ht="12.75">
      <c r="AM276" s="1"/>
      <c r="AN276" s="1"/>
      <c r="AO276" s="1"/>
      <c r="AP276" s="1"/>
    </row>
    <row r="277" spans="39:42" ht="12.75">
      <c r="AM277" s="1"/>
      <c r="AN277" s="1"/>
      <c r="AO277" s="1"/>
      <c r="AP277" s="1"/>
    </row>
    <row r="278" spans="39:42" ht="12.75">
      <c r="AM278" s="1"/>
      <c r="AN278" s="1"/>
      <c r="AO278" s="1"/>
      <c r="AP278" s="1"/>
    </row>
    <row r="279" spans="39:42" ht="12.75">
      <c r="AM279" s="1"/>
      <c r="AN279" s="1"/>
      <c r="AO279" s="1"/>
      <c r="AP279" s="1"/>
    </row>
    <row r="280" spans="39:42" ht="12.75">
      <c r="AM280" s="1"/>
      <c r="AN280" s="1"/>
      <c r="AO280" s="1"/>
      <c r="AP280" s="1"/>
    </row>
    <row r="281" spans="39:42" ht="12.75">
      <c r="AM281" s="1"/>
      <c r="AN281" s="1"/>
      <c r="AO281" s="1"/>
      <c r="AP281" s="1"/>
    </row>
    <row r="282" spans="39:42" ht="12.75">
      <c r="AM282" s="1"/>
      <c r="AN282" s="1"/>
      <c r="AO282" s="1"/>
      <c r="AP282" s="1"/>
    </row>
    <row r="283" spans="39:42" ht="12.75">
      <c r="AM283" s="1"/>
      <c r="AN283" s="1"/>
      <c r="AO283" s="1"/>
      <c r="AP283" s="1"/>
    </row>
  </sheetData>
  <sheetProtection formatCells="0" formatColumns="0" formatRows="0"/>
  <mergeCells count="17">
    <mergeCell ref="K18:L18"/>
    <mergeCell ref="G30:L30"/>
    <mergeCell ref="G31:L31"/>
    <mergeCell ref="G32:L32"/>
    <mergeCell ref="G26:L26"/>
    <mergeCell ref="G27:L27"/>
    <mergeCell ref="G28:L28"/>
    <mergeCell ref="G29:L29"/>
    <mergeCell ref="G22:L22"/>
    <mergeCell ref="G23:L23"/>
    <mergeCell ref="G24:L24"/>
    <mergeCell ref="G25:L25"/>
    <mergeCell ref="B42:B43"/>
    <mergeCell ref="L42:O42"/>
    <mergeCell ref="D42:G42"/>
    <mergeCell ref="H42:K42"/>
    <mergeCell ref="C37:Q37"/>
  </mergeCells>
  <dataValidations count="2">
    <dataValidation type="whole" allowBlank="1" showInputMessage="1" showErrorMessage="1" sqref="D84:N84">
      <formula1>0</formula1>
      <formula2>14</formula2>
    </dataValidation>
    <dataValidation type="whole" allowBlank="1" showInputMessage="1" showErrorMessage="1" sqref="D79:N79 D90:N90">
      <formula1>1</formula1>
      <formula2>14</formula2>
    </dataValidation>
  </dataValidations>
  <printOptions/>
  <pageMargins left="0.75" right="0.75" top="1" bottom="1" header="0.5" footer="0.5"/>
  <pageSetup horizontalDpi="300" verticalDpi="300" orientation="portrait" paperSize="9" scale="59" r:id="rId2"/>
  <rowBreaks count="2" manualBreakCount="2">
    <brk id="36" max="255" man="1"/>
    <brk id="70" max="8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</cp:lastModifiedBy>
  <cp:lastPrinted>2012-11-01T06:44:36Z</cp:lastPrinted>
  <dcterms:created xsi:type="dcterms:W3CDTF">2005-03-21T19:31:20Z</dcterms:created>
  <dcterms:modified xsi:type="dcterms:W3CDTF">2019-06-07T17:21:45Z</dcterms:modified>
  <cp:category/>
  <cp:version/>
  <cp:contentType/>
  <cp:contentStatus/>
</cp:coreProperties>
</file>